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37FD57D2-723F-4659-8EFC-954108DA4587}" xr6:coauthVersionLast="47" xr6:coauthVersionMax="47" xr10:uidLastSave="{00000000-0000-0000-0000-000000000000}"/>
  <workbookProtection workbookAlgorithmName="SHA-512" workbookHashValue="5cxI7hVwS0AcHfTo7/gcx09ALRxSDYMPLZRpP6MOnigOUqFjQViFu5JJzsmB/dRovmlmF3KeZn2RBgiLSAjV+w==" workbookSaltValue="iNqmxj3peRpFaVT9j5rPJA==" workbookSpinCount="100000" lockStructure="1"/>
  <bookViews>
    <workbookView xWindow="-120" yWindow="-16320" windowWidth="29040" windowHeight="15840" xr2:uid="{70C1AA1D-BA83-4990-86ED-1120C4C91D39}"/>
  </bookViews>
  <sheets>
    <sheet name="Scenario"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amp; TTRO workings" sheetId="18" state="hidden" r:id="rId14"/>
    <sheet name="Permits" sheetId="16"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6" l="1"/>
  <c r="C16" i="16"/>
  <c r="C17" i="16"/>
  <c r="F14" i="16"/>
  <c r="H14" i="16"/>
  <c r="J14" i="16"/>
  <c r="L14" i="16"/>
  <c r="N14" i="16"/>
  <c r="P14" i="16"/>
  <c r="R14" i="16"/>
  <c r="T14" i="16"/>
  <c r="V14" i="16"/>
  <c r="X14" i="16"/>
  <c r="Z14" i="16"/>
  <c r="AB14" i="16"/>
  <c r="AD14" i="16"/>
  <c r="AF14" i="16"/>
  <c r="AH14" i="16"/>
  <c r="AJ14" i="16"/>
  <c r="AL14" i="16"/>
  <c r="AN14" i="16"/>
  <c r="AP14" i="16"/>
  <c r="AR14" i="16"/>
  <c r="AT14" i="16"/>
  <c r="D14" i="16"/>
  <c r="D21" i="16"/>
  <c r="D20" i="16"/>
  <c r="D16" i="16"/>
  <c r="E16" i="16" s="1"/>
  <c r="D17"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E21" i="16" l="1"/>
  <c r="E20" i="16"/>
  <c r="H16" i="16" s="1"/>
  <c r="E17" i="16"/>
  <c r="F29" i="14"/>
  <c r="F28" i="14"/>
  <c r="F27" i="14"/>
  <c r="F26" i="14"/>
  <c r="F25" i="14"/>
  <c r="F24" i="14"/>
  <c r="F23" i="14"/>
  <c r="F22" i="14"/>
  <c r="F21" i="14"/>
  <c r="E7" i="5"/>
  <c r="K23" i="2" l="1"/>
  <c r="M23" i="2" s="1"/>
  <c r="H17" i="16"/>
  <c r="L20" i="1"/>
  <c r="L21" i="1"/>
  <c r="K24" i="2" l="1"/>
  <c r="A3" i="15"/>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4" i="12" l="1"/>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<sst xmlns="http://schemas.openxmlformats.org/spreadsheetml/2006/main" count="1073" uniqueCount="420">
  <si>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</si>
  <si>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</si>
  <si>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</si>
  <si>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</si>
  <si>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</si>
  <si>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</si>
  <si>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</si>
  <si>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</si>
  <si>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</si>
  <si>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</si>
  <si>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</si>
  <si>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</si>
  <si>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</si>
  <si>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</si>
  <si>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</si>
  <si>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</si>
  <si>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</si>
  <si>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</si>
  <si>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</si>
  <si>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</si>
  <si>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</si>
  <si>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</si>
  <si>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</si>
  <si>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</si>
  <si>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</si>
  <si>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</si>
  <si>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</si>
  <si>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</si>
  <si>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</si>
  <si>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</si>
  <si>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</si>
  <si>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</si>
  <si>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</si>
  <si>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</si>
  <si>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</si>
  <si>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</si>
  <si>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</si>
  <si>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</si>
  <si>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</si>
  <si>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</si>
  <si>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</si>
  <si>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</si>
  <si>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</si>
  <si>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</si>
  <si>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</si>
  <si>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</si>
  <si>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</si>
  <si>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</si>
  <si>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</si>
  <si>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</si>
  <si>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</si>
  <si>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</si>
  <si>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</si>
  <si>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</si>
  <si>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</si>
  <si>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</si>
  <si>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</si>
  <si>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</si>
  <si>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</si>
  <si>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</si>
  <si>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</si>
  <si>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</si>
  <si>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</si>
  <si>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</si>
  <si>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</si>
  <si>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</si>
  <si>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</si>
  <si>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</si>
  <si>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</si>
  <si>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</si>
  <si>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</si>
  <si>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</si>
  <si>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</si>
  <si>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</si>
  <si>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</si>
  <si>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</si>
  <si>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</si>
  <si>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</si>
  <si>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</si>
  <si>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</si>
  <si>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</si>
  <si>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</si>
  <si>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</si>
  <si>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</si>
  <si>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</si>
  <si>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</si>
  <si>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</si>
  <si>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</si>
  <si>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</si>
  <si>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</si>
  <si>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</si>
  <si>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</si>
  <si>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</si>
  <si>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</si>
  <si>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</si>
  <si>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</si>
  <si>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</si>
  <si>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</si>
  <si>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</si>
  <si>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</si>
  <si>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</si>
  <si>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</si>
  <si>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</si>
  <si>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</si>
  <si>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</si>
  <si>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</si>
  <si>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</si>
  <si>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</si>
  <si>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</si>
  <si>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</si>
  <si>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</si>
  <si>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</si>
  <si>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</si>
  <si>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</si>
  <si>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</si>
  <si>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</si>
  <si>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</si>
  <si>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</si>
  <si>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</si>
  <si>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</si>
  <si>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</si>
  <si>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</si>
  <si>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</si>
  <si>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</si>
  <si>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</si>
  <si>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</si>
  <si>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</si>
  <si>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</si>
  <si>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</si>
  <si>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</si>
  <si>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</si>
  <si>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</si>
  <si>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</si>
  <si>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</si>
  <si>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</si>
  <si>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</si>
  <si>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</si>
  <si>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</si>
  <si>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</si>
  <si>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</si>
  <si>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</si>
  <si>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</si>
  <si>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</si>
  <si>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</si>
  <si>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</si>
  <si>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</si>
  <si>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</si>
  <si>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</si>
  <si>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</si>
  <si>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</si>
  <si>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</si>
  <si>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</si>
  <si>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</si>
  <si>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</si>
  <si>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</si>
  <si>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</si>
  <si>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</si>
  <si>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</si>
  <si>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</si>
  <si>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</si>
  <si>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</si>
  <si>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</si>
  <si>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</si>
  <si>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</si>
  <si>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</si>
  <si>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</si>
  <si>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</si>
  <si>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</si>
  <si>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</si>
  <si>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</si>
  <si>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</si>
  <si>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</si>
  <si>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</si>
  <si>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</si>
  <si>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</si>
  <si>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</si>
  <si>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</si>
  <si>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</si>
  <si>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</si>
  <si>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</si>
  <si>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</si>
  <si>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</si>
  <si>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</si>
  <si>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</si>
  <si>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</si>
  <si>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</si>
  <si>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</si>
  <si>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</si>
  <si>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</si>
  <si>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</si>
  <si>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</si>
  <si>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</si>
  <si>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</si>
  <si>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</si>
  <si>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</si>
  <si>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</si>
  <si>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</si>
  <si>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</si>
  <si>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</si>
  <si>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</si>
  <si>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</si>
  <si>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</si>
  <si>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</si>
  <si>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</si>
  <si>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</si>
  <si>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</si>
  <si>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</si>
  <si>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</si>
  <si>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</si>
  <si>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</si>
  <si>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</si>
  <si>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</si>
  <si>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</si>
  <si>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</si>
  <si>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</si>
  <si>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</si>
  <si>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</si>
  <si>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</si>
  <si>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</si>
  <si>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</si>
  <si>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</si>
  <si>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</si>
  <si>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</si>
  <si>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</si>
  <si>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</si>
  <si>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</si>
  <si>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</si>
  <si>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</si>
  <si>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</si>
  <si>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</si>
  <si>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</si>
  <si>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</si>
  <si>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</si>
  <si>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</si>
  <si>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</si>
  <si>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</si>
  <si>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</si>
  <si>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</si>
  <si>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</si>
  <si>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</si>
  <si>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</si>
  <si>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</si>
  <si>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</si>
  <si>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</si>
  <si>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</si>
  <si>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</si>
  <si>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</si>
  <si>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</si>
  <si>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</si>
  <si>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</si>
  <si>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</si>
  <si>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</si>
  <si>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</si>
  <si>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</si>
  <si>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</si>
  <si>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</si>
  <si>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</si>
  <si>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</si>
  <si>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</si>
  <si>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</si>
  <si>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</si>
  <si>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</si>
  <si>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</si>
  <si>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</si>
  <si>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</si>
  <si>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</si>
  <si>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</si>
  <si>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</si>
  <si>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</si>
  <si>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</si>
  <si>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</si>
  <si>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</si>
  <si>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</si>
  <si>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</si>
  <si>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</si>
  <si>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</si>
  <si>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</si>
  <si>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</si>
  <si>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</si>
  <si>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</si>
  <si>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</si>
  <si>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</si>
  <si>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</si>
  <si>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</si>
  <si>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</si>
  <si>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</si>
  <si>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</si>
  <si>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</si>
  <si>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</si>
  <si>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</si>
  <si>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</si>
  <si>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</si>
  <si>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</si>
  <si>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</si>
  <si>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</si>
  <si>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</si>
  <si>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</si>
  <si>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</si>
  <si>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</si>
  <si>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</si>
  <si>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</si>
  <si>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</si>
  <si>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</si>
  <si>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</si>
  <si>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</si>
  <si>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</si>
  <si>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</si>
  <si>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</si>
  <si>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</si>
  <si>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</si>
  <si>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</si>
  <si>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</si>
  <si>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</si>
  <si>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</si>
  <si>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</si>
  <si>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</si>
  <si>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</si>
  <si>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</si>
  <si>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</si>
  <si>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</si>
  <si>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</si>
  <si>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</si>
  <si>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</si>
  <si>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</si>
  <si>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</si>
  <si>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</si>
  <si>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</si>
  <si>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</si>
  <si>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</si>
  <si>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</si>
  <si>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</si>
  <si>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</si>
  <si>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</si>
  <si>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</si>
  <si>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</si>
  <si>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</si>
  <si>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</si>
  <si>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</si>
  <si>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</si>
  <si>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</si>
  <si>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</si>
  <si>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</si>
  <si>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</si>
  <si>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</si>
  <si>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</si>
  <si>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</si>
  <si>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</si>
  <si>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</si>
  <si>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</si>
  <si>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</si>
  <si>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</si>
  <si>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</si>
  <si>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</si>
  <si>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</si>
  <si>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</si>
  <si>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</si>
  <si>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</si>
  <si>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</si>
  <si>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</si>
  <si>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</si>
  <si>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</si>
  <si>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</si>
  <si>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</si>
  <si>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</si>
  <si>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</si>
  <si>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</si>
  <si>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</si>
  <si>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</si>
  <si>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</si>
  <si>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PA (Permit Application) charge is submitted to the highway authority at least 10 days prior to the granted start date - 99% charged for the 10+ duration regardless of time expected</t>
  </si>
  <si>
    <t>Change Log</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</si>
  <si>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</si>
  <si>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</si>
  <si>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</si>
  <si>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</si>
  <si>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</si>
  <si>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</si>
  <si>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</si>
  <si>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</si>
  <si>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</si>
  <si>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</si>
  <si>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</si>
  <si>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</si>
  <si>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</si>
  <si>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</si>
  <si>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</si>
  <si>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</si>
  <si>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</si>
  <si>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</si>
  <si>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Streetworks permits*</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</si>
  <si>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</si>
  <si>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</si>
  <si>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</si>
  <si>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</si>
  <si>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v1.0</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</si>
  <si>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</si>
  <si>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</si>
  <si>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</si>
  <si>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</si>
  <si>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 xml:space="preserve">Scenario 3: Medium housing development requiring new mains and communication pipes (excavation and reinstatement by others) </t>
  </si>
  <si>
    <t>This worked example provides charges associated with the provision of new water mains and individual connections from them for each of 50 new houses. The worked example includes the associated charges for the 50 property connections to an existing sewer, which are completed by the customer. This worked example assumes excavation and reinstatement activities are completed by others, except for the excavation leading to the connection to the existing water main.</t>
  </si>
  <si>
    <t>Within construction costs, this includes: Mains laying; Service pipe installation; Boundary box fitting; Meter installation</t>
  </si>
  <si>
    <t>Technical Specification (Connection) - Pipework (no excavation):</t>
  </si>
  <si>
    <t>• Connection to Existing Main of 180mm diameter PE</t>
  </si>
  <si>
    <t>• 3m pipework laying (per communication pipe)</t>
  </si>
  <si>
    <t>Technical Specification (Mains) - Pipework: Total length 300m, consisting of:</t>
  </si>
  <si>
    <t>• 125mm diameter PE – 10m road type 3-4 road (leading to the point of connection to an existing water main)</t>
  </si>
  <si>
    <t>• 125mm diameter PE – 190m</t>
  </si>
  <si>
    <t>• 90mm diameter PE – 100m</t>
  </si>
  <si>
    <t>Design Considerations:</t>
  </si>
  <si>
    <t>• 180mm diameter existing main, serving 150 existing customers</t>
  </si>
  <si>
    <t>• Three commissioning phases</t>
  </si>
  <si>
    <t>• Three sample chlorination and connections – footpath</t>
  </si>
  <si>
    <t>• Four washouts - unmade ground</t>
  </si>
  <si>
    <t>• Five valves (1 x 150mm, 3 x 100mm, 1 x 80mm) - unmade ground</t>
  </si>
  <si>
    <t>• One trial hole - unmade ground</t>
  </si>
  <si>
    <t>Average charge used for this scenario</t>
  </si>
  <si>
    <t xml:space="preserve">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charges applicable to their site and location.
</t>
  </si>
  <si>
    <t>** The “person in attendance” is provided by our traffic management provider and is fully trained/qualified to do this work.</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</si>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</sst>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2"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38">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50" fillId="2" borderId="0" xfId="0" applyFont="1" applyFill="1" applyProtection="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3" fillId="2" borderId="0" xfId="0" applyFont="1" applyFill="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8" fillId="2" borderId="0" xfId="0" applyFont="1" applyFill="1" applyBorder="1"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37" fillId="2" borderId="0" xfId="0" applyFont="1" applyFill="1" applyAlignment="1" applyProtection="1">
      <alignment wrapText="1"/>
      <protection hidden="1"/>
    </xf>
    <xf numFmtId="0" fontId="17" fillId="0" borderId="0" xfId="2" applyProtection="1">
      <protection hidden="1"/>
    </xf>
    <xf numFmtId="0" fontId="9" fillId="0" borderId="1" xfId="0" applyFont="1" applyBorder="1" applyAlignment="1" applyProtection="1">
      <alignment vertical="center"/>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0" fillId="2" borderId="0" xfId="0" applyFill="1" applyAlignment="1" applyProtection="1">
      <alignment wrapText="1"/>
      <protection hidden="1"/>
    </xf>
    <xf numFmtId="0" fontId="9" fillId="4" borderId="51" xfId="0" applyFont="1" applyFill="1" applyBorder="1" applyAlignment="1" applyProtection="1">
      <alignment vertical="center" wrapText="1"/>
      <protection hidden="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0" fillId="2" borderId="0" xfId="0" applyFill="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pplyProtection="1">
      <alignment vertical="top" wrapText="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38" fillId="2" borderId="0" xfId="0" applyFont="1" applyFill="1" applyAlignment="1" applyProtection="1">
      <alignment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33" fillId="2" borderId="0" xfId="0" applyFont="1" applyFill="1" applyAlignment="1" applyProtection="1">
      <alignment wrapText="1"/>
      <protection hidden="1"/>
    </xf>
    <xf numFmtId="0" fontId="33" fillId="0" borderId="0" xfId="0" applyFont="1" applyAlignment="1" applyProtection="1">
      <alignment wrapText="1"/>
      <protection hidden="1"/>
    </xf>
    <xf numFmtId="0" fontId="0" fillId="0" borderId="0" xfId="0"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pplyProtection="1">
      <alignment wrapText="1"/>
      <protection hidden="1"/>
    </xf>
    <xf numFmtId="0" fontId="40" fillId="0" borderId="0" xfId="0" applyFont="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51" fillId="2" borderId="45" xfId="0" applyFont="1" applyFill="1" applyBorder="1" applyAlignment="1" applyProtection="1">
      <alignment horizontal="left" vertical="center" wrapText="1"/>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43" fillId="0" borderId="22" xfId="0" applyFont="1" applyBorder="1" applyAlignment="1">
      <alignment horizontal="center" vertical="center" wrapText="1"/>
    </xf>
    <xf numFmtId="0" fontId="51" fillId="2" borderId="0" xfId="0" applyFont="1"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7194550</xdr:colOff>
      <xdr:row>3</xdr:row>
      <xdr:rowOff>165100</xdr:rowOff>
    </xdr:from>
    <xdr:to>
      <xdr:col>5</xdr:col>
      <xdr:colOff>58806</xdr:colOff>
      <xdr:row>22</xdr:row>
      <xdr:rowOff>64674</xdr:rowOff>
    </xdr:to>
    <xdr:pic>
      <xdr:nvPicPr>
        <xdr:cNvPr id="2" name="Picture 1">
          <a:extLst>
            <a:ext uri="{FF2B5EF4-FFF2-40B4-BE49-F238E27FC236}">
              <a16:creationId xmlns:a16="http://schemas.microsoft.com/office/drawing/2014/main" id="{7AEBCBDA-6C5A-4FFC-AC83-5E8BBB3476D1}"/>
            </a:ext>
          </a:extLst>
        </xdr:cNvPr>
        <xdr:cNvPicPr>
          <a:picLocks noChangeAspect="1"/>
        </xdr:cNvPicPr>
      </xdr:nvPicPr>
      <xdr:blipFill>
        <a:blip xmlns:r="http://schemas.openxmlformats.org/officeDocument/2006/relationships" r:embed="rId1"/>
        <a:stretch>
          <a:fillRect/>
        </a:stretch>
      </xdr:blipFill>
      <xdr:spPr>
        <a:xfrm>
          <a:off x="7193280" y="1226820"/>
          <a:ext cx="4463166" cy="32301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7D574-419F-41C0-A537-BDE0C88EE958}">
  <dimension ref="A1:A24"/>
  <sheetViews>
    <sheetView tabSelected="1" workbookViewId="0"/>
  </sheetViews>
  <sheetFormatPr defaultRowHeight="14" x14ac:dyDescent="0.3"/>
  <cols>
    <col min="1" max="1" width="117.4140625" style="3" customWidth="1"/>
    <col min="2" max="16384" width="8.6640625" style="3"/>
  </cols>
  <sheetData>
    <row r="1" spans="1:1" x14ac:dyDescent="0.3">
      <c r="A1" s="257" t="s">
        <v>399</v>
      </c>
    </row>
    <row r="2" spans="1:1" x14ac:dyDescent="0.3">
      <c r="A2" s="257"/>
    </row>
    <row r="3" spans="1:1" ht="56" x14ac:dyDescent="0.3">
      <c r="A3" s="276" t="s">
        <v>400</v>
      </c>
    </row>
    <row r="4" spans="1:1" x14ac:dyDescent="0.3">
      <c r="A4" s="276"/>
    </row>
    <row r="5" spans="1:1" x14ac:dyDescent="0.3">
      <c r="A5" s="276" t="s">
        <v>401</v>
      </c>
    </row>
    <row r="6" spans="1:1" x14ac:dyDescent="0.3">
      <c r="A6" s="276"/>
    </row>
    <row r="7" spans="1:1" x14ac:dyDescent="0.3">
      <c r="A7" s="276" t="s">
        <v>402</v>
      </c>
    </row>
    <row r="8" spans="1:1" x14ac:dyDescent="0.3">
      <c r="A8" s="276" t="s">
        <v>403</v>
      </c>
    </row>
    <row r="9" spans="1:1" x14ac:dyDescent="0.3">
      <c r="A9" s="276" t="s">
        <v>404</v>
      </c>
    </row>
    <row r="10" spans="1:1" x14ac:dyDescent="0.3">
      <c r="A10" s="276"/>
    </row>
    <row r="11" spans="1:1" x14ac:dyDescent="0.3">
      <c r="A11" s="276" t="s">
        <v>405</v>
      </c>
    </row>
    <row r="12" spans="1:1" x14ac:dyDescent="0.3">
      <c r="A12" s="276" t="s">
        <v>406</v>
      </c>
    </row>
    <row r="13" spans="1:1" x14ac:dyDescent="0.3">
      <c r="A13" s="276" t="s">
        <v>407</v>
      </c>
    </row>
    <row r="14" spans="1:1" x14ac:dyDescent="0.3">
      <c r="A14" s="276" t="s">
        <v>408</v>
      </c>
    </row>
    <row r="15" spans="1:1" x14ac:dyDescent="0.3">
      <c r="A15" s="276"/>
    </row>
    <row r="16" spans="1:1" x14ac:dyDescent="0.3">
      <c r="A16" s="276" t="s">
        <v>409</v>
      </c>
    </row>
    <row r="17" spans="1:1" x14ac:dyDescent="0.3">
      <c r="A17" s="276" t="s">
        <v>410</v>
      </c>
    </row>
    <row r="18" spans="1:1" x14ac:dyDescent="0.3">
      <c r="A18" s="276" t="s">
        <v>411</v>
      </c>
    </row>
    <row r="19" spans="1:1" x14ac:dyDescent="0.3">
      <c r="A19" s="276" t="s">
        <v>412</v>
      </c>
    </row>
    <row r="20" spans="1:1" x14ac:dyDescent="0.3">
      <c r="A20" s="276" t="s">
        <v>413</v>
      </c>
    </row>
    <row r="21" spans="1:1" x14ac:dyDescent="0.3">
      <c r="A21" s="276" t="s">
        <v>414</v>
      </c>
    </row>
    <row r="22" spans="1:1" x14ac:dyDescent="0.3">
      <c r="A22" s="276" t="s">
        <v>415</v>
      </c>
    </row>
    <row r="23" spans="1:1" x14ac:dyDescent="0.3">
      <c r="A23" s="276"/>
    </row>
    <row r="24" spans="1:1" ht="56" x14ac:dyDescent="0.3">
      <c r="A24" s="277" t="s">
        <v>417</v>
      </c>
    </row>
  </sheetData>
  <sheetProtection algorithmName="SHA-512" hashValue="TYZ/X8qwThcx931Dklj7/xlv3p5eG6Kscg9A8oEhhz0aGiyTPbDzTZdVlQxUcpVevDm5yUHTSV6ZHI9z6aEHVw==" saltValue="wG/sAEHFPtPrkSOA++HcuA=="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6"/>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198</v>
      </c>
      <c r="I1" s="113"/>
      <c r="J1" s="113"/>
      <c r="K1" s="298">
        <f>SUM(L:L)</f>
        <v>0</v>
      </c>
      <c r="L1" s="298"/>
    </row>
    <row r="2" spans="2:12" ht="30" customHeight="1" x14ac:dyDescent="0.3">
      <c r="D2" s="114"/>
      <c r="E2" s="299" t="s">
        <v>76</v>
      </c>
      <c r="F2" s="299"/>
      <c r="H2" s="297" t="s">
        <v>237</v>
      </c>
      <c r="I2" s="317"/>
      <c r="J2" s="317"/>
      <c r="K2" s="299" t="s">
        <v>76</v>
      </c>
      <c r="L2" s="299"/>
    </row>
    <row r="3" spans="2:12" ht="15.5" x14ac:dyDescent="0.35">
      <c r="B3" s="145" t="s">
        <v>188</v>
      </c>
      <c r="C3" s="146"/>
      <c r="D3" s="147"/>
      <c r="E3" s="148"/>
      <c r="F3" s="149"/>
    </row>
    <row r="4" spans="2:12" s="121" customFormat="1" x14ac:dyDescent="0.3">
      <c r="B4" s="142" t="s">
        <v>1</v>
      </c>
      <c r="C4" s="142" t="s">
        <v>2</v>
      </c>
      <c r="D4" s="142" t="s">
        <v>19</v>
      </c>
      <c r="E4" s="142" t="s">
        <v>3</v>
      </c>
      <c r="F4" s="153" t="s">
        <v>20</v>
      </c>
      <c r="H4" s="175" t="s">
        <v>235</v>
      </c>
      <c r="I4" s="165" t="s">
        <v>236</v>
      </c>
      <c r="J4" s="271">
        <v>1</v>
      </c>
      <c r="K4" s="272"/>
      <c r="L4" s="136">
        <f t="shared" ref="L4" si="0">J4*K4</f>
        <v>0</v>
      </c>
    </row>
    <row r="5" spans="2:12" x14ac:dyDescent="0.3">
      <c r="B5" s="169" t="s">
        <v>273</v>
      </c>
      <c r="C5" s="169" t="s">
        <v>12</v>
      </c>
      <c r="D5" s="267"/>
      <c r="E5" s="143">
        <v>145</v>
      </c>
      <c r="F5" s="136">
        <f t="shared" ref="F5:F15" si="1">D5*E5</f>
        <v>0</v>
      </c>
    </row>
    <row r="6" spans="2:12" x14ac:dyDescent="0.3">
      <c r="B6" s="169" t="s">
        <v>214</v>
      </c>
      <c r="C6" s="169" t="s">
        <v>12</v>
      </c>
      <c r="D6" s="267"/>
      <c r="E6" s="143">
        <v>539</v>
      </c>
      <c r="F6" s="136">
        <f t="shared" si="1"/>
        <v>0</v>
      </c>
    </row>
    <row r="7" spans="2:12" ht="29" customHeight="1" x14ac:dyDescent="0.3">
      <c r="B7" s="169" t="s">
        <v>215</v>
      </c>
      <c r="C7" s="169" t="s">
        <v>216</v>
      </c>
      <c r="D7" s="267"/>
      <c r="E7" s="143">
        <v>216</v>
      </c>
      <c r="F7" s="136">
        <f t="shared" si="1"/>
        <v>0</v>
      </c>
    </row>
    <row r="8" spans="2:12" ht="27.5" customHeight="1" x14ac:dyDescent="0.3">
      <c r="B8" s="169" t="s">
        <v>217</v>
      </c>
      <c r="C8" s="169" t="s">
        <v>192</v>
      </c>
      <c r="D8" s="267"/>
      <c r="E8" s="143">
        <v>1191</v>
      </c>
      <c r="F8" s="136">
        <f t="shared" si="1"/>
        <v>0</v>
      </c>
    </row>
    <row r="9" spans="2:12" ht="25" x14ac:dyDescent="0.3">
      <c r="B9" s="169" t="s">
        <v>218</v>
      </c>
      <c r="C9" s="169" t="s">
        <v>192</v>
      </c>
      <c r="D9" s="267"/>
      <c r="E9" s="143">
        <v>2857</v>
      </c>
      <c r="F9" s="136">
        <f t="shared" si="1"/>
        <v>0</v>
      </c>
    </row>
    <row r="10" spans="2:12" ht="29" customHeight="1" x14ac:dyDescent="0.3">
      <c r="B10" s="169" t="s">
        <v>219</v>
      </c>
      <c r="C10" s="169" t="s">
        <v>192</v>
      </c>
      <c r="D10" s="267"/>
      <c r="E10" s="143">
        <v>4525</v>
      </c>
      <c r="F10" s="136">
        <f t="shared" si="1"/>
        <v>0</v>
      </c>
    </row>
    <row r="11" spans="2:12" ht="37.5" x14ac:dyDescent="0.3">
      <c r="B11" s="169" t="s">
        <v>220</v>
      </c>
      <c r="C11" s="169" t="s">
        <v>221</v>
      </c>
      <c r="D11" s="155">
        <f>SUM(K1)</f>
        <v>0</v>
      </c>
      <c r="E11" s="166">
        <v>4.0000000000000001E-3</v>
      </c>
      <c r="F11" s="136">
        <f>IF(D11&gt;1000000,D11*E11,0)</f>
        <v>0</v>
      </c>
    </row>
    <row r="12" spans="2:12" ht="28" customHeight="1" x14ac:dyDescent="0.3">
      <c r="B12" s="169" t="s">
        <v>100</v>
      </c>
      <c r="C12" s="169" t="s">
        <v>124</v>
      </c>
      <c r="D12" s="267"/>
      <c r="E12" s="143">
        <v>594</v>
      </c>
      <c r="F12" s="136">
        <f>D12*E12</f>
        <v>0</v>
      </c>
    </row>
    <row r="13" spans="2:12" ht="37.5" x14ac:dyDescent="0.3">
      <c r="B13" s="254" t="s">
        <v>274</v>
      </c>
      <c r="C13" s="254" t="s">
        <v>224</v>
      </c>
      <c r="D13" s="155">
        <f>SUM(K1)</f>
        <v>0</v>
      </c>
      <c r="E13" s="256" t="s">
        <v>275</v>
      </c>
      <c r="F13" s="162">
        <f>IF(D13=0,0,MAX(D13*0.1,5000))</f>
        <v>0</v>
      </c>
    </row>
    <row r="14" spans="2:12" ht="29" customHeight="1" x14ac:dyDescent="0.3">
      <c r="B14" s="169" t="s">
        <v>223</v>
      </c>
      <c r="C14" s="169" t="s">
        <v>290</v>
      </c>
      <c r="D14" s="267"/>
      <c r="E14" s="129" t="s">
        <v>119</v>
      </c>
      <c r="F14" s="136"/>
    </row>
    <row r="15" spans="2:12" x14ac:dyDescent="0.3">
      <c r="B15" s="169" t="s">
        <v>125</v>
      </c>
      <c r="C15" s="169" t="s">
        <v>126</v>
      </c>
      <c r="D15" s="267"/>
      <c r="E15" s="143">
        <v>935</v>
      </c>
      <c r="F15" s="136">
        <f t="shared" si="1"/>
        <v>0</v>
      </c>
    </row>
    <row r="16" spans="2:12" x14ac:dyDescent="0.3">
      <c r="B16" s="169" t="s">
        <v>222</v>
      </c>
      <c r="C16" s="169" t="s">
        <v>289</v>
      </c>
      <c r="D16" s="267"/>
      <c r="E16" s="143">
        <v>1427</v>
      </c>
      <c r="F16" s="136">
        <f>D16*E16</f>
        <v>0</v>
      </c>
    </row>
    <row r="17" spans="2:6" x14ac:dyDescent="0.3">
      <c r="B17" s="169" t="s">
        <v>127</v>
      </c>
      <c r="C17" s="169" t="s">
        <v>126</v>
      </c>
      <c r="D17" s="267"/>
      <c r="E17" s="143">
        <v>1166</v>
      </c>
      <c r="F17" s="136">
        <f>D17*E17</f>
        <v>0</v>
      </c>
    </row>
    <row r="18" spans="2:6" ht="27.5" customHeight="1" x14ac:dyDescent="0.3">
      <c r="B18" s="169" t="s">
        <v>211</v>
      </c>
      <c r="C18" s="169" t="s">
        <v>123</v>
      </c>
      <c r="D18" s="267"/>
      <c r="E18" s="143">
        <v>2928</v>
      </c>
      <c r="F18" s="136">
        <f>D18*E18</f>
        <v>0</v>
      </c>
    </row>
    <row r="19" spans="2:6" ht="31" customHeight="1" x14ac:dyDescent="0.3">
      <c r="B19" s="169" t="s">
        <v>212</v>
      </c>
      <c r="C19" s="169" t="s">
        <v>123</v>
      </c>
      <c r="D19" s="267"/>
      <c r="E19" s="129" t="s">
        <v>119</v>
      </c>
      <c r="F19" s="136"/>
    </row>
    <row r="21" spans="2:6" x14ac:dyDescent="0.3">
      <c r="B21" s="127" t="s">
        <v>111</v>
      </c>
      <c r="C21" s="116"/>
      <c r="D21" s="117"/>
      <c r="E21" s="117"/>
      <c r="F21" s="118"/>
    </row>
    <row r="22" spans="2:6" x14ac:dyDescent="0.3">
      <c r="B22" s="119" t="s">
        <v>1</v>
      </c>
      <c r="C22" s="119" t="s">
        <v>2</v>
      </c>
      <c r="D22" s="119" t="s">
        <v>19</v>
      </c>
      <c r="E22" s="119" t="s">
        <v>3</v>
      </c>
      <c r="F22" s="120" t="s">
        <v>20</v>
      </c>
    </row>
    <row r="23" spans="2:6" x14ac:dyDescent="0.3">
      <c r="B23" s="169" t="s">
        <v>112</v>
      </c>
      <c r="C23" s="169" t="s">
        <v>4</v>
      </c>
      <c r="D23" s="124"/>
      <c r="E23" s="143">
        <v>441</v>
      </c>
      <c r="F23" s="126">
        <f>D23*E23</f>
        <v>0</v>
      </c>
    </row>
    <row r="24" spans="2:6" x14ac:dyDescent="0.3">
      <c r="B24" s="169" t="s">
        <v>388</v>
      </c>
      <c r="C24" s="169" t="s">
        <v>12</v>
      </c>
      <c r="D24" s="124"/>
      <c r="E24" s="143">
        <v>116</v>
      </c>
      <c r="F24" s="126">
        <f>D24*E24</f>
        <v>0</v>
      </c>
    </row>
    <row r="25" spans="2:6" x14ac:dyDescent="0.3">
      <c r="B25" s="318"/>
      <c r="C25" s="319"/>
      <c r="D25" s="319"/>
      <c r="E25" s="319"/>
      <c r="F25" s="319"/>
    </row>
    <row r="26" spans="2:6" x14ac:dyDescent="0.3">
      <c r="B26" s="320"/>
      <c r="C26" s="320"/>
      <c r="D26" s="320"/>
      <c r="E26" s="320"/>
      <c r="F26" s="320"/>
    </row>
  </sheetData>
  <sheetProtection algorithmName="SHA-512" hashValue="r4pBfHNX4TkA7LEG0ucPo4Iz0d6zTOSf7CFJc4WNC0kmagZwKlTQkzt/CA5NIrY9RRt/Uj4KGe3CwF12ekhgiw==" saltValue="sQ3+9+xKlLEvM1Yg7K4K1Q==" spinCount="100000" sheet="1" formatColumns="0" formatRows="0"/>
  <mergeCells count="6">
    <mergeCell ref="E2:F2"/>
    <mergeCell ref="E1:F1"/>
    <mergeCell ref="B25:F26"/>
    <mergeCell ref="K1:L1"/>
    <mergeCell ref="K2:L2"/>
    <mergeCell ref="H2:J2"/>
  </mergeCells>
  <dataValidations count="2">
    <dataValidation type="whole" operator="greaterThanOrEqual" allowBlank="1" showInputMessage="1" showErrorMessage="1" sqref="D23:D24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255"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298">
        <f>SUM(F:F)</f>
        <v>0</v>
      </c>
      <c r="F1" s="298"/>
      <c r="H1" s="112" t="s">
        <v>59</v>
      </c>
      <c r="I1" s="112"/>
      <c r="J1" s="112"/>
      <c r="K1" s="298">
        <f>SUM(L:L)</f>
        <v>0</v>
      </c>
      <c r="L1" s="298"/>
      <c r="M1" s="3" t="s">
        <v>170</v>
      </c>
    </row>
    <row r="2" spans="2:13" ht="28.5" customHeight="1" x14ac:dyDescent="0.3">
      <c r="D2" s="114"/>
      <c r="E2" s="299" t="s">
        <v>76</v>
      </c>
      <c r="F2" s="299"/>
      <c r="H2" s="297" t="s">
        <v>225</v>
      </c>
      <c r="I2" s="317"/>
      <c r="J2" s="317"/>
      <c r="K2" s="299" t="s">
        <v>76</v>
      </c>
      <c r="L2" s="299"/>
      <c r="M2" s="3" t="s">
        <v>171</v>
      </c>
    </row>
    <row r="3" spans="2:13" x14ac:dyDescent="0.3">
      <c r="B3" s="127" t="s">
        <v>128</v>
      </c>
      <c r="C3" s="116"/>
      <c r="D3" s="117"/>
      <c r="E3" s="117"/>
      <c r="F3" s="118"/>
      <c r="H3" s="127" t="s">
        <v>187</v>
      </c>
      <c r="I3" s="141"/>
      <c r="J3" s="117"/>
      <c r="M3" s="3" t="s">
        <v>172</v>
      </c>
    </row>
    <row r="4" spans="2:13" s="121" customFormat="1" ht="26" x14ac:dyDescent="0.3">
      <c r="B4" s="119" t="s">
        <v>1</v>
      </c>
      <c r="C4" s="119" t="s">
        <v>2</v>
      </c>
      <c r="D4" s="119" t="s">
        <v>19</v>
      </c>
      <c r="E4" s="119" t="s">
        <v>3</v>
      </c>
      <c r="F4" s="120" t="s">
        <v>20</v>
      </c>
      <c r="H4" s="119" t="s">
        <v>1</v>
      </c>
      <c r="I4" s="119" t="s">
        <v>2</v>
      </c>
      <c r="J4" s="119" t="s">
        <v>19</v>
      </c>
      <c r="K4" s="119" t="s">
        <v>190</v>
      </c>
      <c r="L4" s="120" t="s">
        <v>20</v>
      </c>
    </row>
    <row r="5" spans="2:13" x14ac:dyDescent="0.3">
      <c r="B5" s="169" t="s">
        <v>276</v>
      </c>
      <c r="C5" s="169" t="s">
        <v>12</v>
      </c>
      <c r="D5" s="124"/>
      <c r="E5" s="143">
        <v>123</v>
      </c>
      <c r="F5" s="126">
        <f>D5*E5</f>
        <v>0</v>
      </c>
      <c r="H5" s="309" t="s">
        <v>206</v>
      </c>
      <c r="I5" s="310"/>
      <c r="J5" s="310"/>
      <c r="K5" s="310"/>
      <c r="L5" s="311"/>
    </row>
    <row r="6" spans="2:13" ht="25" x14ac:dyDescent="0.3">
      <c r="B6" s="260" t="s">
        <v>204</v>
      </c>
      <c r="C6" s="169" t="s">
        <v>105</v>
      </c>
      <c r="D6" s="124"/>
      <c r="E6" s="129">
        <v>334</v>
      </c>
      <c r="F6" s="126">
        <f>D6*E6</f>
        <v>0</v>
      </c>
      <c r="H6" s="270" t="s">
        <v>116</v>
      </c>
      <c r="I6" s="312" t="s">
        <v>13</v>
      </c>
      <c r="J6" s="124"/>
      <c r="K6" s="143">
        <v>1929</v>
      </c>
      <c r="L6" s="126">
        <f>J6*K6</f>
        <v>0</v>
      </c>
    </row>
    <row r="7" spans="2:13" x14ac:dyDescent="0.3">
      <c r="B7" s="260" t="s">
        <v>205</v>
      </c>
      <c r="C7" s="169" t="s">
        <v>131</v>
      </c>
      <c r="D7" s="124"/>
      <c r="E7" s="129">
        <v>465</v>
      </c>
      <c r="F7" s="126">
        <f>D7*E7</f>
        <v>0</v>
      </c>
      <c r="H7" s="270" t="s">
        <v>207</v>
      </c>
      <c r="I7" s="313"/>
      <c r="J7" s="124"/>
      <c r="K7" s="143">
        <v>2131</v>
      </c>
      <c r="L7" s="126">
        <f t="shared" ref="L7:L8" si="0">J7*K7</f>
        <v>0</v>
      </c>
    </row>
    <row r="8" spans="2:13" x14ac:dyDescent="0.3">
      <c r="B8" s="321" t="s">
        <v>277</v>
      </c>
      <c r="C8" s="321" t="s">
        <v>224</v>
      </c>
      <c r="D8" s="144">
        <f>K1</f>
        <v>0</v>
      </c>
      <c r="E8" s="323" t="s">
        <v>189</v>
      </c>
      <c r="F8" s="325">
        <f>IF(D8=0,0,MAX(D8*0.1,IF(OR(D9="Minor",D9="Please choose"),500,IF(D9="Major",5000,0))))</f>
        <v>0</v>
      </c>
      <c r="H8" s="270" t="s">
        <v>208</v>
      </c>
      <c r="I8" s="314"/>
      <c r="J8" s="124"/>
      <c r="K8" s="143">
        <v>2289</v>
      </c>
      <c r="L8" s="126">
        <f t="shared" si="0"/>
        <v>0</v>
      </c>
    </row>
    <row r="9" spans="2:13" ht="50.5" customHeight="1" x14ac:dyDescent="0.3">
      <c r="B9" s="322"/>
      <c r="C9" s="322"/>
      <c r="D9" s="273" t="s">
        <v>170</v>
      </c>
      <c r="E9" s="324"/>
      <c r="F9" s="326"/>
      <c r="H9" s="309" t="s">
        <v>242</v>
      </c>
      <c r="I9" s="310"/>
      <c r="J9" s="310"/>
      <c r="K9" s="310"/>
      <c r="L9" s="311"/>
    </row>
    <row r="10" spans="2:13" ht="26.5" customHeight="1" x14ac:dyDescent="0.3">
      <c r="B10" s="260" t="s">
        <v>129</v>
      </c>
      <c r="C10" s="169" t="s">
        <v>130</v>
      </c>
      <c r="D10" s="124"/>
      <c r="E10" s="129">
        <v>2000</v>
      </c>
      <c r="F10" s="126">
        <f>D10*E10</f>
        <v>0</v>
      </c>
      <c r="H10" s="270" t="s">
        <v>116</v>
      </c>
      <c r="I10" s="312" t="s">
        <v>13</v>
      </c>
      <c r="J10" s="124"/>
      <c r="K10" s="143">
        <v>2039</v>
      </c>
      <c r="L10" s="126">
        <f>J10*K10</f>
        <v>0</v>
      </c>
    </row>
    <row r="11" spans="2:13" ht="26" customHeight="1" x14ac:dyDescent="0.3">
      <c r="B11" s="260" t="s">
        <v>226</v>
      </c>
      <c r="C11" s="169" t="s">
        <v>213</v>
      </c>
      <c r="D11" s="124"/>
      <c r="E11" s="129">
        <v>1427</v>
      </c>
      <c r="F11" s="126">
        <f t="shared" ref="F11:F12" si="1">D11*E11</f>
        <v>0</v>
      </c>
      <c r="H11" s="270" t="s">
        <v>207</v>
      </c>
      <c r="I11" s="313"/>
      <c r="J11" s="124"/>
      <c r="K11" s="143">
        <v>2261</v>
      </c>
      <c r="L11" s="126">
        <f t="shared" ref="L11:L12" si="2">J11*K11</f>
        <v>0</v>
      </c>
    </row>
    <row r="12" spans="2:13" ht="20.5" customHeight="1" x14ac:dyDescent="0.3">
      <c r="B12" s="260" t="s">
        <v>127</v>
      </c>
      <c r="C12" s="169" t="s">
        <v>126</v>
      </c>
      <c r="D12" s="124"/>
      <c r="E12" s="129">
        <v>1166</v>
      </c>
      <c r="F12" s="126">
        <f t="shared" si="1"/>
        <v>0</v>
      </c>
      <c r="H12" s="270" t="s">
        <v>208</v>
      </c>
      <c r="I12" s="314"/>
      <c r="J12" s="124"/>
      <c r="K12" s="143">
        <v>2423</v>
      </c>
      <c r="L12" s="126">
        <f t="shared" si="2"/>
        <v>0</v>
      </c>
    </row>
    <row r="13" spans="2:13" ht="50" x14ac:dyDescent="0.3">
      <c r="B13" s="260" t="s">
        <v>227</v>
      </c>
      <c r="C13" s="169" t="s">
        <v>123</v>
      </c>
      <c r="D13" s="124"/>
      <c r="E13" s="129">
        <v>2928</v>
      </c>
      <c r="F13" s="126">
        <f>D13*E13</f>
        <v>0</v>
      </c>
      <c r="H13" s="309" t="s">
        <v>243</v>
      </c>
      <c r="I13" s="310"/>
      <c r="J13" s="310"/>
      <c r="K13" s="310"/>
      <c r="L13" s="311"/>
    </row>
    <row r="14" spans="2:13" ht="62.5" x14ac:dyDescent="0.3">
      <c r="B14" s="260" t="s">
        <v>228</v>
      </c>
      <c r="C14" s="169" t="s">
        <v>123</v>
      </c>
      <c r="D14" s="124"/>
      <c r="E14" s="129" t="s">
        <v>119</v>
      </c>
      <c r="F14" s="126"/>
      <c r="H14" s="270" t="s">
        <v>116</v>
      </c>
      <c r="I14" s="312" t="s">
        <v>13</v>
      </c>
      <c r="J14" s="124"/>
      <c r="K14" s="143">
        <v>1279</v>
      </c>
      <c r="L14" s="126">
        <f>J14*K14</f>
        <v>0</v>
      </c>
    </row>
    <row r="15" spans="2:13" x14ac:dyDescent="0.3">
      <c r="H15" s="270" t="s">
        <v>207</v>
      </c>
      <c r="I15" s="313"/>
      <c r="J15" s="124"/>
      <c r="K15" s="143">
        <v>1346</v>
      </c>
      <c r="L15" s="126">
        <f t="shared" ref="L15:L16" si="3">J15*K15</f>
        <v>0</v>
      </c>
    </row>
    <row r="16" spans="2:13" ht="21" customHeight="1" x14ac:dyDescent="0.3">
      <c r="B16" s="315" t="s">
        <v>398</v>
      </c>
      <c r="C16" s="317"/>
      <c r="D16" s="317"/>
      <c r="E16" s="317"/>
      <c r="F16" s="317"/>
      <c r="H16" s="270" t="s">
        <v>208</v>
      </c>
      <c r="I16" s="314"/>
      <c r="J16" s="124"/>
      <c r="K16" s="143">
        <v>1556</v>
      </c>
      <c r="L16" s="126">
        <f t="shared" si="3"/>
        <v>0</v>
      </c>
    </row>
    <row r="17" spans="2:12" ht="28" customHeight="1" x14ac:dyDescent="0.3">
      <c r="B17" s="317"/>
      <c r="C17" s="317"/>
      <c r="D17" s="317"/>
      <c r="E17" s="317"/>
      <c r="F17" s="317"/>
      <c r="H17" s="258" t="s">
        <v>209</v>
      </c>
      <c r="I17" s="169" t="s">
        <v>117</v>
      </c>
      <c r="J17" s="271"/>
      <c r="K17" s="129" t="s">
        <v>119</v>
      </c>
      <c r="L17" s="126"/>
    </row>
    <row r="18" spans="2:12" x14ac:dyDescent="0.3">
      <c r="B18" s="317"/>
      <c r="C18" s="317"/>
      <c r="D18" s="317"/>
      <c r="E18" s="317"/>
      <c r="F18" s="317"/>
      <c r="I18" s="3"/>
      <c r="J18" s="3"/>
    </row>
    <row r="19" spans="2:12" x14ac:dyDescent="0.3">
      <c r="B19" s="317"/>
      <c r="C19" s="317"/>
      <c r="D19" s="317"/>
      <c r="E19" s="317"/>
      <c r="F19" s="317"/>
      <c r="H19" s="175" t="s">
        <v>235</v>
      </c>
      <c r="I19" s="165" t="s">
        <v>236</v>
      </c>
      <c r="J19" s="271">
        <v>1</v>
      </c>
      <c r="K19" s="272"/>
      <c r="L19" s="126">
        <f>J19*K19</f>
        <v>0</v>
      </c>
    </row>
    <row r="20" spans="2:12" x14ac:dyDescent="0.3">
      <c r="B20" s="317"/>
      <c r="C20" s="317"/>
      <c r="D20" s="317"/>
      <c r="E20" s="317"/>
      <c r="F20" s="317"/>
    </row>
    <row r="21" spans="2:12" x14ac:dyDescent="0.3">
      <c r="B21" s="317"/>
      <c r="C21" s="317"/>
      <c r="D21" s="317"/>
      <c r="E21" s="317"/>
      <c r="F21" s="317"/>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x14ac:dyDescent="0.3">
      <c r="B40" s="317"/>
      <c r="C40" s="317"/>
      <c r="D40" s="317"/>
      <c r="E40" s="317"/>
      <c r="F40" s="317"/>
    </row>
    <row r="41" spans="2:6" x14ac:dyDescent="0.3">
      <c r="B41" s="317"/>
      <c r="C41" s="317"/>
      <c r="D41" s="317"/>
      <c r="E41" s="317"/>
      <c r="F41" s="317"/>
    </row>
    <row r="42" spans="2:6" x14ac:dyDescent="0.3">
      <c r="B42" s="317"/>
      <c r="C42" s="317"/>
      <c r="D42" s="317"/>
      <c r="E42" s="317"/>
      <c r="F42" s="317"/>
    </row>
    <row r="43" spans="2:6" x14ac:dyDescent="0.3">
      <c r="B43" s="317"/>
      <c r="C43" s="317"/>
      <c r="D43" s="317"/>
      <c r="E43" s="317"/>
      <c r="F43" s="317"/>
    </row>
    <row r="44" spans="2:6" x14ac:dyDescent="0.3">
      <c r="B44" s="317"/>
      <c r="C44" s="317"/>
      <c r="D44" s="317"/>
      <c r="E44" s="317"/>
      <c r="F44" s="317"/>
    </row>
    <row r="45" spans="2:6" x14ac:dyDescent="0.3">
      <c r="B45" s="317"/>
      <c r="C45" s="317"/>
      <c r="D45" s="317"/>
      <c r="E45" s="317"/>
      <c r="F45" s="317"/>
    </row>
    <row r="46" spans="2:6" x14ac:dyDescent="0.3">
      <c r="B46" s="317"/>
      <c r="C46" s="317"/>
      <c r="D46" s="317"/>
      <c r="E46" s="317"/>
      <c r="F46" s="317"/>
    </row>
    <row r="47" spans="2:6" x14ac:dyDescent="0.3">
      <c r="B47" s="317"/>
      <c r="C47" s="317"/>
      <c r="D47" s="317"/>
      <c r="E47" s="317"/>
      <c r="F47" s="317"/>
    </row>
    <row r="48" spans="2:6" x14ac:dyDescent="0.3">
      <c r="B48" s="317"/>
      <c r="C48" s="317"/>
      <c r="D48" s="317"/>
      <c r="E48" s="317"/>
      <c r="F48" s="317"/>
    </row>
    <row r="49" spans="2:6" x14ac:dyDescent="0.3">
      <c r="B49" s="317"/>
      <c r="C49" s="317"/>
      <c r="D49" s="317"/>
      <c r="E49" s="317"/>
      <c r="F49" s="317"/>
    </row>
    <row r="50" spans="2:6" x14ac:dyDescent="0.3">
      <c r="B50" s="317"/>
      <c r="C50" s="317"/>
      <c r="D50" s="317"/>
      <c r="E50" s="317"/>
      <c r="F50" s="317"/>
    </row>
    <row r="51" spans="2:6" x14ac:dyDescent="0.3">
      <c r="B51" s="317"/>
      <c r="C51" s="317"/>
      <c r="D51" s="317"/>
      <c r="E51" s="317"/>
      <c r="F51" s="317"/>
    </row>
    <row r="52" spans="2:6" x14ac:dyDescent="0.3">
      <c r="B52" s="255"/>
      <c r="C52" s="255"/>
      <c r="D52" s="255"/>
      <c r="E52" s="255"/>
      <c r="F52" s="274"/>
    </row>
  </sheetData>
  <sheetProtection algorithmName="SHA-512" hashValue="Hkdj/xslAi/D/S/pAJIQxQ6HJ5xmdmxFO3FqJN+xxm6PEu+cfUfHsNo0AaKGe356aDGBeRCBCfz5UPsI2G5EeQ==" saltValue="tk3Ei8rACUx1UZLuQI95wg=="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298">
        <f>SUM(F:F)</f>
        <v>14650</v>
      </c>
      <c r="F1" s="298"/>
      <c r="H1" s="112" t="s">
        <v>178</v>
      </c>
      <c r="I1" s="113"/>
      <c r="J1" s="113"/>
      <c r="K1" s="113"/>
      <c r="L1" s="113"/>
      <c r="M1" s="132"/>
      <c r="O1" s="112" t="s">
        <v>84</v>
      </c>
      <c r="P1" s="113"/>
      <c r="Q1" s="298">
        <f>SUM(R:R)</f>
        <v>-7342</v>
      </c>
      <c r="R1" s="298"/>
    </row>
    <row r="2" spans="2:18" x14ac:dyDescent="0.3">
      <c r="D2" s="114"/>
      <c r="E2" s="299" t="s">
        <v>76</v>
      </c>
      <c r="F2" s="299"/>
      <c r="L2" s="299" t="s">
        <v>76</v>
      </c>
      <c r="M2" s="299"/>
      <c r="Q2" s="299" t="s">
        <v>76</v>
      </c>
      <c r="R2" s="299"/>
    </row>
    <row r="3" spans="2:18" x14ac:dyDescent="0.3">
      <c r="B3" s="127" t="s">
        <v>132</v>
      </c>
      <c r="C3" s="116"/>
      <c r="D3" s="117"/>
      <c r="E3" s="117"/>
      <c r="F3" s="118"/>
      <c r="H3" s="133" t="s">
        <v>200</v>
      </c>
      <c r="O3" s="127"/>
      <c r="P3" s="117"/>
      <c r="Q3" s="117"/>
      <c r="R3" s="118"/>
    </row>
    <row r="4" spans="2:18" s="121" customFormat="1" ht="27.65" customHeight="1" x14ac:dyDescent="0.3">
      <c r="B4" s="119" t="s">
        <v>1</v>
      </c>
      <c r="C4" s="119" t="s">
        <v>2</v>
      </c>
      <c r="D4" s="119" t="s">
        <v>19</v>
      </c>
      <c r="E4" s="119" t="s">
        <v>3</v>
      </c>
      <c r="F4" s="120" t="s">
        <v>20</v>
      </c>
      <c r="H4" s="119" t="s">
        <v>141</v>
      </c>
      <c r="I4" s="119" t="s">
        <v>175</v>
      </c>
      <c r="J4" s="119" t="s">
        <v>142</v>
      </c>
      <c r="K4" s="119" t="s">
        <v>176</v>
      </c>
      <c r="L4" s="119" t="s">
        <v>143</v>
      </c>
      <c r="M4" s="119" t="s">
        <v>181</v>
      </c>
      <c r="O4" s="119" t="s">
        <v>169</v>
      </c>
      <c r="P4" s="119" t="s">
        <v>19</v>
      </c>
      <c r="Q4" s="119" t="s">
        <v>3</v>
      </c>
      <c r="R4" s="120" t="s">
        <v>20</v>
      </c>
    </row>
    <row r="5" spans="2:18" ht="27.65" customHeight="1" x14ac:dyDescent="0.3">
      <c r="B5" s="123" t="s">
        <v>133</v>
      </c>
      <c r="C5" s="123" t="s">
        <v>134</v>
      </c>
      <c r="D5" s="124"/>
      <c r="E5" s="134">
        <v>-204</v>
      </c>
      <c r="F5" s="126">
        <f>D5*E5</f>
        <v>0</v>
      </c>
      <c r="H5" s="123" t="s">
        <v>144</v>
      </c>
      <c r="I5" s="124"/>
      <c r="J5" s="124"/>
      <c r="K5" s="124">
        <f>J5-I5</f>
        <v>0</v>
      </c>
      <c r="L5" s="124">
        <v>2</v>
      </c>
      <c r="M5" s="124">
        <f>K5*L5</f>
        <v>0</v>
      </c>
      <c r="O5" s="169" t="s">
        <v>196</v>
      </c>
      <c r="P5" s="135">
        <f>SUM(F5:F7)</f>
        <v>10200</v>
      </c>
      <c r="Q5" s="154">
        <f>-E8</f>
        <v>-0.65</v>
      </c>
      <c r="R5" s="126">
        <f>P5*Q5</f>
        <v>-6630</v>
      </c>
    </row>
    <row r="6" spans="2:18" ht="27.65" customHeight="1" x14ac:dyDescent="0.3">
      <c r="B6" s="123" t="s">
        <v>193</v>
      </c>
      <c r="C6" s="123" t="s">
        <v>135</v>
      </c>
      <c r="D6" s="124">
        <v>50</v>
      </c>
      <c r="E6" s="130">
        <v>204</v>
      </c>
      <c r="F6" s="126">
        <f>D6*E6</f>
        <v>10200</v>
      </c>
      <c r="H6" s="123" t="s">
        <v>145</v>
      </c>
      <c r="I6" s="124"/>
      <c r="J6" s="124"/>
      <c r="K6" s="124">
        <f t="shared" ref="K6:K19" si="0">J6-I6</f>
        <v>0</v>
      </c>
      <c r="L6" s="124">
        <v>3</v>
      </c>
      <c r="M6" s="124">
        <f t="shared" ref="M6:M19" si="1">K6*L6</f>
        <v>0</v>
      </c>
      <c r="O6" s="169" t="s">
        <v>197</v>
      </c>
      <c r="P6" s="135">
        <f>SUM(F12:F16)</f>
        <v>4450</v>
      </c>
      <c r="Q6" s="154">
        <f>-E17</f>
        <v>-0.16</v>
      </c>
      <c r="R6" s="126">
        <f>P6*Q6</f>
        <v>-712</v>
      </c>
    </row>
    <row r="7" spans="2:18" ht="27.65" customHeight="1" x14ac:dyDescent="0.3">
      <c r="B7" s="123" t="s">
        <v>136</v>
      </c>
      <c r="C7" s="123" t="s">
        <v>137</v>
      </c>
      <c r="D7" s="135">
        <f>M21</f>
        <v>0</v>
      </c>
      <c r="E7" s="130">
        <f>E6</f>
        <v>204</v>
      </c>
      <c r="F7" s="126">
        <f>D7*E6</f>
        <v>0</v>
      </c>
      <c r="H7" s="123" t="s">
        <v>146</v>
      </c>
      <c r="I7" s="124"/>
      <c r="J7" s="124"/>
      <c r="K7" s="124">
        <f t="shared" si="0"/>
        <v>0</v>
      </c>
      <c r="L7" s="124">
        <v>1.5</v>
      </c>
      <c r="M7" s="124">
        <f t="shared" si="1"/>
        <v>0</v>
      </c>
    </row>
    <row r="8" spans="2:18" ht="27.65" customHeight="1" x14ac:dyDescent="0.3">
      <c r="B8" s="123" t="s">
        <v>84</v>
      </c>
      <c r="C8" s="123" t="s">
        <v>194</v>
      </c>
      <c r="D8" s="135">
        <v>1</v>
      </c>
      <c r="E8" s="167">
        <v>0.65</v>
      </c>
      <c r="F8" s="126" t="s">
        <v>199</v>
      </c>
      <c r="H8" s="123" t="s">
        <v>147</v>
      </c>
      <c r="I8" s="124"/>
      <c r="J8" s="124"/>
      <c r="K8" s="124">
        <f t="shared" si="0"/>
        <v>0</v>
      </c>
      <c r="L8" s="124">
        <v>3</v>
      </c>
      <c r="M8" s="124">
        <f t="shared" si="1"/>
        <v>0</v>
      </c>
    </row>
    <row r="9" spans="2:18" ht="27.65" customHeight="1" x14ac:dyDescent="0.3">
      <c r="D9" s="3"/>
      <c r="F9" s="3"/>
      <c r="H9" s="123" t="s">
        <v>148</v>
      </c>
      <c r="I9" s="124"/>
      <c r="J9" s="124"/>
      <c r="K9" s="124">
        <f t="shared" si="0"/>
        <v>0</v>
      </c>
      <c r="L9" s="124">
        <v>10</v>
      </c>
      <c r="M9" s="124">
        <f t="shared" si="1"/>
        <v>0</v>
      </c>
    </row>
    <row r="10" spans="2:18" ht="27.65" customHeight="1" x14ac:dyDescent="0.3">
      <c r="B10" s="127" t="s">
        <v>138</v>
      </c>
      <c r="C10" s="116"/>
      <c r="D10" s="117"/>
      <c r="E10" s="117"/>
      <c r="F10" s="118"/>
      <c r="H10" s="123" t="s">
        <v>149</v>
      </c>
      <c r="I10" s="124"/>
      <c r="J10" s="124"/>
      <c r="K10" s="124">
        <f t="shared" si="0"/>
        <v>0</v>
      </c>
      <c r="L10" s="124">
        <v>22</v>
      </c>
      <c r="M10" s="124">
        <f t="shared" si="1"/>
        <v>0</v>
      </c>
    </row>
    <row r="11" spans="2:18" ht="27.65" customHeight="1" x14ac:dyDescent="0.3">
      <c r="B11" s="119" t="s">
        <v>1</v>
      </c>
      <c r="C11" s="119" t="s">
        <v>2</v>
      </c>
      <c r="D11" s="119" t="s">
        <v>19</v>
      </c>
      <c r="E11" s="119" t="s">
        <v>3</v>
      </c>
      <c r="F11" s="120" t="s">
        <v>20</v>
      </c>
      <c r="H11" s="123" t="s">
        <v>150</v>
      </c>
      <c r="I11" s="124"/>
      <c r="J11" s="124"/>
      <c r="K11" s="124">
        <f t="shared" si="0"/>
        <v>0</v>
      </c>
      <c r="L11" s="124">
        <v>3</v>
      </c>
      <c r="M11" s="124">
        <f t="shared" si="1"/>
        <v>0</v>
      </c>
    </row>
    <row r="12" spans="2:18" ht="27.65" customHeight="1" x14ac:dyDescent="0.3">
      <c r="B12" s="123" t="s">
        <v>133</v>
      </c>
      <c r="C12" s="123" t="s">
        <v>139</v>
      </c>
      <c r="D12" s="124"/>
      <c r="E12" s="275" t="s">
        <v>170</v>
      </c>
      <c r="F12" s="136" t="str">
        <f>IFERROR(D12*E12,"")</f>
        <v/>
      </c>
      <c r="H12" s="123" t="s">
        <v>151</v>
      </c>
      <c r="I12" s="124"/>
      <c r="J12" s="124"/>
      <c r="K12" s="124">
        <f t="shared" si="0"/>
        <v>0</v>
      </c>
      <c r="L12" s="124">
        <v>3</v>
      </c>
      <c r="M12" s="124">
        <f t="shared" si="1"/>
        <v>0</v>
      </c>
    </row>
    <row r="13" spans="2:18" ht="27.65" customHeight="1" x14ac:dyDescent="0.3">
      <c r="B13" s="123" t="s">
        <v>280</v>
      </c>
      <c r="C13" s="123" t="s">
        <v>135</v>
      </c>
      <c r="D13" s="124"/>
      <c r="E13" s="130">
        <v>893</v>
      </c>
      <c r="F13" s="126">
        <f>D13*E13</f>
        <v>0</v>
      </c>
      <c r="H13" s="123" t="s">
        <v>152</v>
      </c>
      <c r="I13" s="124"/>
      <c r="J13" s="124"/>
      <c r="K13" s="124">
        <f t="shared" si="0"/>
        <v>0</v>
      </c>
      <c r="L13" s="124">
        <v>5</v>
      </c>
      <c r="M13" s="124">
        <f t="shared" si="1"/>
        <v>0</v>
      </c>
    </row>
    <row r="14" spans="2:18" ht="27.5" customHeight="1" x14ac:dyDescent="0.3">
      <c r="B14" s="123" t="s">
        <v>278</v>
      </c>
      <c r="C14" s="123" t="s">
        <v>135</v>
      </c>
      <c r="D14" s="124"/>
      <c r="E14" s="130">
        <v>447</v>
      </c>
      <c r="F14" s="126">
        <f>D14*E14</f>
        <v>0</v>
      </c>
      <c r="H14" s="123" t="s">
        <v>153</v>
      </c>
      <c r="I14" s="124"/>
      <c r="J14" s="124"/>
      <c r="K14" s="124">
        <f t="shared" si="0"/>
        <v>0</v>
      </c>
      <c r="L14" s="124">
        <v>0.5</v>
      </c>
      <c r="M14" s="124">
        <f t="shared" si="1"/>
        <v>0</v>
      </c>
    </row>
    <row r="15" spans="2:18" ht="27.65" customHeight="1" x14ac:dyDescent="0.3">
      <c r="B15" s="123" t="s">
        <v>279</v>
      </c>
      <c r="C15" s="123" t="s">
        <v>135</v>
      </c>
      <c r="D15" s="124">
        <v>50</v>
      </c>
      <c r="E15" s="130">
        <v>89</v>
      </c>
      <c r="F15" s="126">
        <f>D15*E15</f>
        <v>4450</v>
      </c>
      <c r="H15" s="123" t="s">
        <v>154</v>
      </c>
      <c r="I15" s="124"/>
      <c r="J15" s="124"/>
      <c r="K15" s="124">
        <f t="shared" si="0"/>
        <v>0</v>
      </c>
      <c r="L15" s="124">
        <v>1.5</v>
      </c>
      <c r="M15" s="124">
        <f t="shared" si="1"/>
        <v>0</v>
      </c>
    </row>
    <row r="16" spans="2:18" ht="27.65" customHeight="1" x14ac:dyDescent="0.3">
      <c r="B16" s="123" t="s">
        <v>140</v>
      </c>
      <c r="C16" s="123" t="s">
        <v>177</v>
      </c>
      <c r="D16" s="135">
        <f>M21</f>
        <v>0</v>
      </c>
      <c r="E16" s="275" t="s">
        <v>170</v>
      </c>
      <c r="F16" s="136" t="str">
        <f>IFERROR(D16*E16,"")</f>
        <v/>
      </c>
      <c r="H16" s="169" t="s">
        <v>184</v>
      </c>
      <c r="I16" s="124"/>
      <c r="J16" s="124"/>
      <c r="K16" s="124">
        <f t="shared" si="0"/>
        <v>0</v>
      </c>
      <c r="L16" s="124">
        <v>3</v>
      </c>
      <c r="M16" s="124">
        <f t="shared" si="1"/>
        <v>0</v>
      </c>
    </row>
    <row r="17" spans="2:13" ht="27.65" customHeight="1" x14ac:dyDescent="0.3">
      <c r="B17" s="123" t="s">
        <v>84</v>
      </c>
      <c r="C17" s="123" t="s">
        <v>194</v>
      </c>
      <c r="D17" s="135">
        <v>1</v>
      </c>
      <c r="E17" s="167">
        <v>0.16</v>
      </c>
      <c r="F17" s="126" t="s">
        <v>199</v>
      </c>
      <c r="H17" s="123" t="s">
        <v>182</v>
      </c>
      <c r="I17" s="124"/>
      <c r="J17" s="124"/>
      <c r="K17" s="124">
        <f t="shared" si="0"/>
        <v>0</v>
      </c>
      <c r="L17" s="124">
        <v>10</v>
      </c>
      <c r="M17" s="124">
        <f t="shared" si="1"/>
        <v>0</v>
      </c>
    </row>
    <row r="18" spans="2:13" ht="27.65" customHeight="1" x14ac:dyDescent="0.3">
      <c r="B18" s="137"/>
      <c r="H18" s="123" t="s">
        <v>183</v>
      </c>
      <c r="I18" s="124"/>
      <c r="J18" s="124"/>
      <c r="K18" s="124">
        <f t="shared" si="0"/>
        <v>0</v>
      </c>
      <c r="L18" s="124">
        <v>3</v>
      </c>
      <c r="M18" s="124">
        <f t="shared" si="1"/>
        <v>0</v>
      </c>
    </row>
    <row r="19" spans="2:13" ht="27.65" customHeight="1" x14ac:dyDescent="0.3">
      <c r="H19" s="123" t="s">
        <v>155</v>
      </c>
      <c r="I19" s="124"/>
      <c r="J19" s="124"/>
      <c r="K19" s="124">
        <f t="shared" si="0"/>
        <v>0</v>
      </c>
      <c r="L19" s="124">
        <v>24</v>
      </c>
      <c r="M19" s="124">
        <f t="shared" si="1"/>
        <v>0</v>
      </c>
    </row>
    <row r="20" spans="2:13" ht="27.65" customHeight="1" x14ac:dyDescent="0.3">
      <c r="H20" s="138" t="s">
        <v>20</v>
      </c>
      <c r="I20" s="139"/>
      <c r="J20" s="139"/>
      <c r="K20" s="139"/>
      <c r="L20" s="139"/>
      <c r="M20" s="139">
        <f>SUM(M5:M19)</f>
        <v>0</v>
      </c>
    </row>
    <row r="21" spans="2:13" ht="27.65" customHeight="1" x14ac:dyDescent="0.3">
      <c r="H21" s="123" t="s">
        <v>156</v>
      </c>
      <c r="I21" s="124"/>
      <c r="J21" s="124"/>
      <c r="K21" s="124"/>
      <c r="L21" s="124"/>
      <c r="M21" s="140">
        <f>M20/24</f>
        <v>0</v>
      </c>
    </row>
  </sheetData>
  <sheetProtection algorithmName="SHA-512" hashValue="6rgGGCdnFuqn9fdxOv4Doh3AhUtz/z+A1XT7laT8QJzGWPbp3c3QgAtP+YkhGs/RYhbioYAEDjUtPl2AMhS77A==" saltValue="2qifxpPPZhkpLbE/lv87Tg=="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16384" width="8.6640625" style="3"/>
  </cols>
  <sheetData>
    <row r="1" spans="2:7" ht="23" x14ac:dyDescent="0.5">
      <c r="B1" s="112" t="s">
        <v>75</v>
      </c>
      <c r="C1" s="113"/>
      <c r="D1" s="113"/>
      <c r="E1" s="298">
        <f>SUM(F:F)</f>
        <v>1855</v>
      </c>
      <c r="F1" s="298"/>
    </row>
    <row r="2" spans="2:7" x14ac:dyDescent="0.3">
      <c r="D2" s="114"/>
      <c r="E2" s="299" t="s">
        <v>76</v>
      </c>
      <c r="F2" s="299"/>
    </row>
    <row r="3" spans="2:7" x14ac:dyDescent="0.3">
      <c r="B3" s="115" t="s">
        <v>157</v>
      </c>
      <c r="C3" s="116"/>
      <c r="D3" s="117"/>
      <c r="E3" s="117"/>
      <c r="F3" s="118"/>
    </row>
    <row r="4" spans="2:7" s="121" customFormat="1" x14ac:dyDescent="0.3">
      <c r="B4" s="119" t="s">
        <v>1</v>
      </c>
      <c r="C4" s="119" t="s">
        <v>2</v>
      </c>
      <c r="D4" s="119" t="s">
        <v>19</v>
      </c>
      <c r="E4" s="119" t="s">
        <v>3</v>
      </c>
      <c r="F4" s="120" t="s">
        <v>20</v>
      </c>
      <c r="G4" s="3"/>
    </row>
    <row r="5" spans="2:7" ht="25" x14ac:dyDescent="0.3">
      <c r="B5" s="122" t="s">
        <v>282</v>
      </c>
      <c r="C5" s="123" t="s">
        <v>158</v>
      </c>
      <c r="D5" s="124"/>
      <c r="E5" s="125">
        <v>15</v>
      </c>
      <c r="F5" s="126">
        <f>D5*E5</f>
        <v>0</v>
      </c>
    </row>
    <row r="6" spans="2:7" ht="25" x14ac:dyDescent="0.3">
      <c r="B6" s="122" t="s">
        <v>283</v>
      </c>
      <c r="C6" s="123" t="s">
        <v>158</v>
      </c>
      <c r="D6" s="124"/>
      <c r="E6" s="125" t="s">
        <v>10</v>
      </c>
      <c r="F6" s="126"/>
    </row>
    <row r="7" spans="2:7" ht="25" x14ac:dyDescent="0.3">
      <c r="B7" s="122" t="s">
        <v>291</v>
      </c>
      <c r="C7" s="123" t="s">
        <v>9</v>
      </c>
      <c r="D7" s="124"/>
      <c r="E7" s="125" t="s">
        <v>10</v>
      </c>
      <c r="F7" s="126"/>
    </row>
    <row r="8" spans="2:7" x14ac:dyDescent="0.3">
      <c r="B8" s="122" t="s">
        <v>281</v>
      </c>
      <c r="C8" s="123" t="s">
        <v>9</v>
      </c>
      <c r="D8" s="124"/>
      <c r="E8" s="125">
        <v>890</v>
      </c>
      <c r="F8" s="126">
        <f>D8*E8</f>
        <v>0</v>
      </c>
    </row>
    <row r="10" spans="2:7" x14ac:dyDescent="0.3">
      <c r="B10" s="127" t="s">
        <v>195</v>
      </c>
      <c r="C10" s="116"/>
    </row>
    <row r="11" spans="2:7" x14ac:dyDescent="0.3">
      <c r="B11" s="119" t="s">
        <v>1</v>
      </c>
      <c r="C11" s="119" t="s">
        <v>2</v>
      </c>
      <c r="D11" s="119" t="s">
        <v>19</v>
      </c>
      <c r="E11" s="119" t="s">
        <v>3</v>
      </c>
      <c r="F11" s="120" t="s">
        <v>20</v>
      </c>
    </row>
    <row r="12" spans="2:7" ht="37.5" x14ac:dyDescent="0.3">
      <c r="B12" s="169" t="s">
        <v>159</v>
      </c>
      <c r="C12" s="169" t="s">
        <v>160</v>
      </c>
      <c r="D12" s="124"/>
      <c r="E12" s="129" t="s">
        <v>393</v>
      </c>
      <c r="F12" s="126">
        <f>D12*59</f>
        <v>0</v>
      </c>
    </row>
    <row r="13" spans="2:7" x14ac:dyDescent="0.3">
      <c r="B13" s="169" t="s">
        <v>161</v>
      </c>
      <c r="C13" s="169" t="s">
        <v>160</v>
      </c>
      <c r="D13" s="124"/>
      <c r="E13" s="129">
        <v>151</v>
      </c>
      <c r="F13" s="126">
        <f>D13*E13</f>
        <v>0</v>
      </c>
    </row>
    <row r="14" spans="2:7" x14ac:dyDescent="0.3">
      <c r="B14" s="123" t="s">
        <v>162</v>
      </c>
      <c r="C14" s="123" t="s">
        <v>163</v>
      </c>
      <c r="D14" s="124"/>
      <c r="E14" s="130">
        <v>165</v>
      </c>
      <c r="F14" s="126">
        <f>D14*E14</f>
        <v>0</v>
      </c>
    </row>
    <row r="15" spans="2:7" x14ac:dyDescent="0.3">
      <c r="B15" s="123" t="s">
        <v>164</v>
      </c>
      <c r="C15" s="123" t="s">
        <v>165</v>
      </c>
      <c r="D15" s="124"/>
      <c r="E15" s="130">
        <v>2516</v>
      </c>
      <c r="F15" s="126">
        <f>D15*E15</f>
        <v>0</v>
      </c>
    </row>
    <row r="16" spans="2:7" x14ac:dyDescent="0.3">
      <c r="B16" s="123" t="s">
        <v>166</v>
      </c>
      <c r="C16" s="123" t="s">
        <v>167</v>
      </c>
      <c r="D16" s="124"/>
      <c r="E16" s="131">
        <v>1258</v>
      </c>
      <c r="F16" s="126">
        <f>D16*E16</f>
        <v>0</v>
      </c>
    </row>
    <row r="18" spans="2:8" x14ac:dyDescent="0.3">
      <c r="B18" s="127" t="s">
        <v>292</v>
      </c>
      <c r="C18" s="116"/>
    </row>
    <row r="19" spans="2:8" x14ac:dyDescent="0.3">
      <c r="B19" s="119" t="s">
        <v>1</v>
      </c>
      <c r="C19" s="119" t="s">
        <v>2</v>
      </c>
      <c r="D19" s="119" t="s">
        <v>19</v>
      </c>
      <c r="E19" s="119" t="s">
        <v>3</v>
      </c>
      <c r="F19" s="120" t="s">
        <v>20</v>
      </c>
    </row>
    <row r="20" spans="2:8" ht="87.5" x14ac:dyDescent="0.3">
      <c r="B20" s="169" t="s">
        <v>389</v>
      </c>
      <c r="C20" s="169" t="s">
        <v>293</v>
      </c>
      <c r="D20" s="124">
        <v>1</v>
      </c>
      <c r="E20" s="129">
        <v>1124</v>
      </c>
      <c r="F20" s="126">
        <f>D20*E20</f>
        <v>1124</v>
      </c>
      <c r="H20" s="278" t="s">
        <v>416</v>
      </c>
    </row>
    <row r="21" spans="2:8" x14ac:dyDescent="0.3">
      <c r="B21" s="169" t="s">
        <v>294</v>
      </c>
      <c r="C21" s="169" t="s">
        <v>295</v>
      </c>
      <c r="D21" s="124">
        <v>1</v>
      </c>
      <c r="E21" s="129">
        <v>543</v>
      </c>
      <c r="F21" s="126">
        <f>D21*E21</f>
        <v>543</v>
      </c>
    </row>
    <row r="22" spans="2:8" x14ac:dyDescent="0.3">
      <c r="B22" s="169" t="s">
        <v>391</v>
      </c>
      <c r="C22" s="169" t="s">
        <v>296</v>
      </c>
      <c r="D22" s="124"/>
      <c r="E22" s="129">
        <v>286</v>
      </c>
      <c r="F22" s="126">
        <f t="shared" ref="F22:F29" si="0">D22*E22</f>
        <v>0</v>
      </c>
    </row>
    <row r="23" spans="2:8" x14ac:dyDescent="0.3">
      <c r="B23" s="169" t="s">
        <v>297</v>
      </c>
      <c r="C23" s="169" t="s">
        <v>298</v>
      </c>
      <c r="D23" s="124"/>
      <c r="E23" s="129">
        <v>488</v>
      </c>
      <c r="F23" s="126">
        <f t="shared" si="0"/>
        <v>0</v>
      </c>
    </row>
    <row r="24" spans="2:8" x14ac:dyDescent="0.3">
      <c r="B24" s="169" t="s">
        <v>299</v>
      </c>
      <c r="C24" s="169" t="s">
        <v>300</v>
      </c>
      <c r="D24" s="124"/>
      <c r="E24" s="129">
        <v>709</v>
      </c>
      <c r="F24" s="126">
        <f t="shared" si="0"/>
        <v>0</v>
      </c>
    </row>
    <row r="25" spans="2:8" x14ac:dyDescent="0.3">
      <c r="B25" s="169" t="s">
        <v>301</v>
      </c>
      <c r="C25" s="169" t="s">
        <v>300</v>
      </c>
      <c r="D25" s="124"/>
      <c r="E25" s="129">
        <v>191</v>
      </c>
      <c r="F25" s="126">
        <f t="shared" si="0"/>
        <v>0</v>
      </c>
    </row>
    <row r="26" spans="2:8" x14ac:dyDescent="0.3">
      <c r="B26" s="169" t="s">
        <v>302</v>
      </c>
      <c r="C26" s="169" t="s">
        <v>300</v>
      </c>
      <c r="D26" s="124"/>
      <c r="E26" s="129">
        <v>233</v>
      </c>
      <c r="F26" s="126">
        <f t="shared" si="0"/>
        <v>0</v>
      </c>
    </row>
    <row r="27" spans="2:8" x14ac:dyDescent="0.3">
      <c r="B27" s="123" t="s">
        <v>303</v>
      </c>
      <c r="C27" s="123" t="s">
        <v>300</v>
      </c>
      <c r="D27" s="124">
        <v>1</v>
      </c>
      <c r="E27" s="130">
        <v>188</v>
      </c>
      <c r="F27" s="126">
        <f t="shared" si="0"/>
        <v>188</v>
      </c>
    </row>
    <row r="28" spans="2:8" x14ac:dyDescent="0.3">
      <c r="B28" s="123" t="s">
        <v>304</v>
      </c>
      <c r="C28" s="123" t="s">
        <v>300</v>
      </c>
      <c r="D28" s="124"/>
      <c r="E28" s="130">
        <v>784</v>
      </c>
      <c r="F28" s="126">
        <f t="shared" si="0"/>
        <v>0</v>
      </c>
    </row>
    <row r="29" spans="2:8" x14ac:dyDescent="0.3">
      <c r="B29" s="123" t="s">
        <v>305</v>
      </c>
      <c r="C29" s="123" t="s">
        <v>306</v>
      </c>
      <c r="D29" s="124"/>
      <c r="E29" s="131">
        <v>557</v>
      </c>
      <c r="F29" s="126">
        <f t="shared" si="0"/>
        <v>0</v>
      </c>
    </row>
    <row r="30" spans="2:8" ht="29" customHeight="1" x14ac:dyDescent="0.3">
      <c r="B30" s="327" t="s">
        <v>390</v>
      </c>
      <c r="C30" s="327"/>
      <c r="D30" s="327"/>
      <c r="E30" s="327"/>
      <c r="F30" s="327"/>
    </row>
    <row r="31" spans="2:8" x14ac:dyDescent="0.3">
      <c r="B31" s="337" t="s">
        <v>418</v>
      </c>
      <c r="C31" s="337"/>
      <c r="D31" s="337"/>
      <c r="E31" s="337"/>
      <c r="F31" s="337"/>
    </row>
    <row r="32" spans="2:8" ht="47" customHeight="1" x14ac:dyDescent="0.3">
      <c r="B32" s="297" t="s">
        <v>419</v>
      </c>
      <c r="C32" s="297"/>
      <c r="D32" s="297"/>
      <c r="E32" s="297"/>
      <c r="F32" s="297"/>
    </row>
  </sheetData>
  <sheetProtection algorithmName="SHA-512" hashValue="e3IXlGjBObH/xBXo4D9i0031Ec2MSQwv5vZsvAHd6rWoogy8O4eqHUxUdNYAuQIQUFiPj/UqwWuSQkklTEMOTg==" saltValue="/NCpPBWGR8niir3fC5A9FA==" spinCount="100000" sheet="1" formatColumns="0" formatRows="0"/>
  <mergeCells count="5">
    <mergeCell ref="B31:F31"/>
    <mergeCell ref="E2:F2"/>
    <mergeCell ref="E1:F1"/>
    <mergeCell ref="B30:F30"/>
    <mergeCell ref="B32:F32"/>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topLeftCell="A18" zoomScale="130" zoomScaleNormal="130" workbookViewId="0">
      <selection activeCell="H33" sqref="H33"/>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12" t="s">
        <v>342</v>
      </c>
      <c r="B2" t="s">
        <v>344</v>
      </c>
      <c r="C2" t="s">
        <v>367</v>
      </c>
      <c r="D2" t="s">
        <v>367</v>
      </c>
      <c r="E2" t="s">
        <v>343</v>
      </c>
      <c r="F2" t="s">
        <v>343</v>
      </c>
      <c r="G2" t="s">
        <v>366</v>
      </c>
      <c r="H2" t="s">
        <v>366</v>
      </c>
    </row>
    <row r="3" spans="1:10" ht="56" x14ac:dyDescent="0.3">
      <c r="A3" s="205" t="s">
        <v>345</v>
      </c>
      <c r="B3" s="205" t="s">
        <v>355</v>
      </c>
      <c r="C3" s="210" t="str">
        <f>Permits!$B$4</f>
        <v>Cat 0,1,2 and all T/S streets</v>
      </c>
      <c r="D3" s="210" t="str">
        <f>Permits!$C$4</f>
        <v>Cat 3,4 and non traffic sensitive</v>
      </c>
      <c r="E3" s="210" t="str">
        <f>Permits!$B$4</f>
        <v>Cat 0,1,2 and all T/S streets</v>
      </c>
      <c r="F3" s="210" t="str">
        <f>Permits!$C$4</f>
        <v>Cat 3,4 and non traffic sensitive</v>
      </c>
      <c r="G3" s="210" t="str">
        <f>Permits!$B$4</f>
        <v>Cat 0,1,2 and all T/S streets</v>
      </c>
      <c r="H3" s="210" t="str">
        <f>Permits!$C$4</f>
        <v>Cat 3,4 and non traffic sensitive</v>
      </c>
      <c r="J3" s="211" t="s">
        <v>347</v>
      </c>
    </row>
    <row r="4" spans="1:10" x14ac:dyDescent="0.3">
      <c r="A4" t="s">
        <v>331</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348</v>
      </c>
    </row>
    <row r="5" spans="1:10" x14ac:dyDescent="0.3">
      <c r="A5" t="s">
        <v>332</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349</v>
      </c>
    </row>
    <row r="6" spans="1:10" x14ac:dyDescent="0.3">
      <c r="A6" t="s">
        <v>333</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350</v>
      </c>
    </row>
    <row r="7" spans="1:10" x14ac:dyDescent="0.3">
      <c r="A7" t="s">
        <v>334</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335</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336</v>
      </c>
      <c r="B9" t="str">
        <f>Permits!$X$3</f>
        <v>Wiltshire - 01/06/2020</v>
      </c>
      <c r="C9" s="231">
        <f>INDEX(Permits!$11:$11,1,MATCH('Permits &amp; TTRO workings'!$B9,Permits!$3:$3,0))</f>
        <v>46</v>
      </c>
      <c r="D9" s="231" cm="1">
        <f t="array" ref="D9">INDEX(Permits!$11:$11,1,MATCH('Permits &amp; TTRO workings'!$B9,Permits!$3:$3,0)+2)</f>
        <v>32</v>
      </c>
      <c r="E9" s="231">
        <f>INDEX(Permits!$10:$10,1,MATCH('Permits &amp; TTRO workings'!$B9,Permits!$3:$3,0))</f>
        <v>91</v>
      </c>
      <c r="F9" s="231"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337</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338</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339</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340</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341</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12" t="s">
        <v>346</v>
      </c>
      <c r="B17" t="s">
        <v>344</v>
      </c>
      <c r="J17" s="211" t="s">
        <v>351</v>
      </c>
    </row>
    <row r="18" spans="1:10" ht="70" x14ac:dyDescent="0.3">
      <c r="A18" s="205" t="s">
        <v>345</v>
      </c>
      <c r="B18" s="205" t="s">
        <v>355</v>
      </c>
      <c r="C18" s="210" t="str">
        <f>Permits!$B$4</f>
        <v>Cat 0,1,2 and all T/S streets</v>
      </c>
      <c r="D18" s="210" t="str">
        <f>Permits!$C$4</f>
        <v>Cat 3,4 and non traffic sensitive</v>
      </c>
      <c r="E18" s="210" t="str">
        <f>Permits!$B$4</f>
        <v>Cat 0,1,2 and all T/S streets</v>
      </c>
      <c r="F18" s="210" t="str">
        <f>Permits!$C$4</f>
        <v>Cat 3,4 and non traffic sensitive</v>
      </c>
      <c r="G18" s="210" t="str">
        <f>Permits!$B$4</f>
        <v>Cat 0,1,2 and all T/S streets</v>
      </c>
      <c r="H18" s="210" t="str">
        <f>Permits!$C$4</f>
        <v>Cat 3,4 and non traffic sensitive</v>
      </c>
      <c r="J18" t="s">
        <v>369</v>
      </c>
    </row>
    <row r="19" spans="1:10" x14ac:dyDescent="0.3">
      <c r="A19" t="s">
        <v>331</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332</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353</v>
      </c>
    </row>
    <row r="21" spans="1:10" x14ac:dyDescent="0.3">
      <c r="A21" t="s">
        <v>333</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354</v>
      </c>
    </row>
    <row r="22" spans="1:10" x14ac:dyDescent="0.3">
      <c r="A22" t="s">
        <v>334</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335</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336</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337</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338</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339</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340</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341</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05" t="s">
        <v>354</v>
      </c>
    </row>
    <row r="32" spans="1:10" x14ac:dyDescent="0.3">
      <c r="A32" t="s">
        <v>331</v>
      </c>
      <c r="B32" s="230">
        <v>2110.6999999999998</v>
      </c>
    </row>
    <row r="33" spans="1:3" x14ac:dyDescent="0.3">
      <c r="A33" t="s">
        <v>332</v>
      </c>
      <c r="B33" s="230">
        <v>2177</v>
      </c>
    </row>
    <row r="34" spans="1:3" x14ac:dyDescent="0.3">
      <c r="A34" t="s">
        <v>333</v>
      </c>
      <c r="B34" s="230">
        <v>1380</v>
      </c>
    </row>
    <row r="35" spans="1:3" x14ac:dyDescent="0.3">
      <c r="A35" t="s">
        <v>334</v>
      </c>
      <c r="B35" s="230">
        <v>1250</v>
      </c>
    </row>
    <row r="36" spans="1:3" x14ac:dyDescent="0.3">
      <c r="A36" t="s">
        <v>335</v>
      </c>
      <c r="B36" s="230">
        <v>1375</v>
      </c>
      <c r="C36" t="s">
        <v>371</v>
      </c>
    </row>
    <row r="37" spans="1:3" x14ac:dyDescent="0.3">
      <c r="A37" t="s">
        <v>336</v>
      </c>
      <c r="B37" s="230">
        <v>1850</v>
      </c>
      <c r="C37" t="s">
        <v>382</v>
      </c>
    </row>
    <row r="38" spans="1:3" x14ac:dyDescent="0.3">
      <c r="A38" t="s">
        <v>337</v>
      </c>
      <c r="B38" s="230">
        <v>1410</v>
      </c>
      <c r="C38" t="s">
        <v>383</v>
      </c>
    </row>
    <row r="39" spans="1:3" x14ac:dyDescent="0.3">
      <c r="A39" t="s">
        <v>338</v>
      </c>
      <c r="B39" s="230">
        <v>1800</v>
      </c>
    </row>
    <row r="40" spans="1:3" x14ac:dyDescent="0.3">
      <c r="A40" t="s">
        <v>339</v>
      </c>
      <c r="B40" s="230">
        <v>1320</v>
      </c>
    </row>
    <row r="41" spans="1:3" x14ac:dyDescent="0.3">
      <c r="A41" t="s">
        <v>340</v>
      </c>
      <c r="B41" s="230">
        <v>500</v>
      </c>
    </row>
    <row r="42" spans="1:3" x14ac:dyDescent="0.3">
      <c r="A42" t="s">
        <v>341</v>
      </c>
      <c r="B42" s="230">
        <v>865</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C17" sqref="C17"/>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35" t="s">
        <v>308</v>
      </c>
      <c r="B1" s="335"/>
      <c r="C1" s="335"/>
      <c r="D1" s="335"/>
      <c r="E1" s="335"/>
      <c r="F1" s="335"/>
      <c r="G1" s="335"/>
      <c r="H1" s="335"/>
      <c r="I1" s="335"/>
      <c r="J1" s="335"/>
      <c r="K1" s="335"/>
      <c r="L1" s="335"/>
      <c r="M1" s="335"/>
      <c r="N1" s="335"/>
      <c r="O1" s="335"/>
      <c r="P1" s="335"/>
      <c r="Q1" s="335"/>
      <c r="R1" s="335"/>
      <c r="S1" s="335"/>
      <c r="T1" s="335"/>
      <c r="U1" s="335"/>
      <c r="V1" s="335"/>
      <c r="W1" s="186"/>
    </row>
    <row r="2" spans="1:47" ht="18.5" thickBot="1" x14ac:dyDescent="0.35">
      <c r="A2" s="187"/>
      <c r="B2" s="187"/>
      <c r="C2" s="187"/>
      <c r="D2" s="187"/>
      <c r="E2" s="187"/>
      <c r="F2" s="187"/>
      <c r="G2" s="187"/>
      <c r="H2" s="187"/>
      <c r="I2" s="187"/>
      <c r="J2" s="187"/>
      <c r="K2" s="187"/>
      <c r="L2" s="187"/>
      <c r="M2" s="187"/>
      <c r="N2" s="187"/>
      <c r="O2" s="187"/>
      <c r="P2" s="187"/>
      <c r="Q2" s="187"/>
      <c r="R2" s="187"/>
      <c r="S2" s="187"/>
      <c r="T2" s="187"/>
      <c r="U2" s="187"/>
      <c r="V2" s="187"/>
      <c r="W2" s="186"/>
    </row>
    <row r="3" spans="1:47" ht="18.5" thickBot="1" x14ac:dyDescent="0.35">
      <c r="A3" s="186"/>
      <c r="B3" s="332" t="s">
        <v>309</v>
      </c>
      <c r="C3" s="334"/>
      <c r="D3" s="332" t="s">
        <v>310</v>
      </c>
      <c r="E3" s="333"/>
      <c r="F3" s="333"/>
      <c r="G3" s="334"/>
      <c r="H3" s="332" t="s">
        <v>311</v>
      </c>
      <c r="I3" s="333"/>
      <c r="J3" s="333"/>
      <c r="K3" s="334"/>
      <c r="L3" s="336" t="s">
        <v>312</v>
      </c>
      <c r="M3" s="333"/>
      <c r="N3" s="333"/>
      <c r="O3" s="334"/>
      <c r="P3" s="332" t="s">
        <v>373</v>
      </c>
      <c r="Q3" s="333"/>
      <c r="R3" s="333"/>
      <c r="S3" s="334"/>
      <c r="T3" s="332" t="s">
        <v>374</v>
      </c>
      <c r="U3" s="333"/>
      <c r="V3" s="333"/>
      <c r="W3" s="334"/>
      <c r="X3" s="332" t="s">
        <v>375</v>
      </c>
      <c r="Y3" s="333"/>
      <c r="Z3" s="333"/>
      <c r="AA3" s="334"/>
      <c r="AB3" s="332" t="s">
        <v>313</v>
      </c>
      <c r="AC3" s="333"/>
      <c r="AD3" s="333"/>
      <c r="AE3" s="334"/>
      <c r="AF3" s="332" t="s">
        <v>314</v>
      </c>
      <c r="AG3" s="333"/>
      <c r="AH3" s="333"/>
      <c r="AI3" s="334"/>
      <c r="AJ3" s="332" t="s">
        <v>315</v>
      </c>
      <c r="AK3" s="333"/>
      <c r="AL3" s="333"/>
      <c r="AM3" s="334"/>
      <c r="AN3" s="332" t="s">
        <v>376</v>
      </c>
      <c r="AO3" s="333"/>
      <c r="AP3" s="333"/>
      <c r="AQ3" s="334"/>
      <c r="AR3" s="332" t="s">
        <v>316</v>
      </c>
      <c r="AS3" s="333"/>
      <c r="AT3" s="333"/>
      <c r="AU3" s="334"/>
    </row>
    <row r="4" spans="1:47" ht="28.5" customHeight="1" x14ac:dyDescent="0.3">
      <c r="A4" s="186"/>
      <c r="B4" s="235" t="s">
        <v>317</v>
      </c>
      <c r="C4" s="252" t="s">
        <v>318</v>
      </c>
      <c r="D4" s="328" t="s">
        <v>317</v>
      </c>
      <c r="E4" s="329"/>
      <c r="F4" s="330" t="s">
        <v>318</v>
      </c>
      <c r="G4" s="331"/>
      <c r="H4" s="328" t="s">
        <v>317</v>
      </c>
      <c r="I4" s="329"/>
      <c r="J4" s="330" t="s">
        <v>318</v>
      </c>
      <c r="K4" s="331"/>
      <c r="L4" s="328" t="s">
        <v>317</v>
      </c>
      <c r="M4" s="329"/>
      <c r="N4" s="330" t="s">
        <v>318</v>
      </c>
      <c r="O4" s="331"/>
      <c r="P4" s="328" t="s">
        <v>317</v>
      </c>
      <c r="Q4" s="329"/>
      <c r="R4" s="330" t="s">
        <v>318</v>
      </c>
      <c r="S4" s="331"/>
      <c r="T4" s="328" t="s">
        <v>317</v>
      </c>
      <c r="U4" s="329"/>
      <c r="V4" s="330" t="s">
        <v>318</v>
      </c>
      <c r="W4" s="331"/>
      <c r="X4" s="328" t="s">
        <v>317</v>
      </c>
      <c r="Y4" s="329"/>
      <c r="Z4" s="330" t="s">
        <v>318</v>
      </c>
      <c r="AA4" s="331"/>
      <c r="AB4" s="328" t="s">
        <v>317</v>
      </c>
      <c r="AC4" s="329"/>
      <c r="AD4" s="330" t="s">
        <v>318</v>
      </c>
      <c r="AE4" s="331"/>
      <c r="AF4" s="328" t="s">
        <v>317</v>
      </c>
      <c r="AG4" s="329"/>
      <c r="AH4" s="330" t="s">
        <v>318</v>
      </c>
      <c r="AI4" s="331"/>
      <c r="AJ4" s="328" t="s">
        <v>317</v>
      </c>
      <c r="AK4" s="329"/>
      <c r="AL4" s="330" t="s">
        <v>318</v>
      </c>
      <c r="AM4" s="331"/>
      <c r="AN4" s="328" t="s">
        <v>317</v>
      </c>
      <c r="AO4" s="329"/>
      <c r="AP4" s="330" t="s">
        <v>318</v>
      </c>
      <c r="AQ4" s="331"/>
      <c r="AR4" s="328" t="s">
        <v>317</v>
      </c>
      <c r="AS4" s="329"/>
      <c r="AT4" s="330" t="s">
        <v>318</v>
      </c>
      <c r="AU4" s="331"/>
    </row>
    <row r="5" spans="1:47" ht="28" x14ac:dyDescent="0.3">
      <c r="A5" s="188" t="s">
        <v>378</v>
      </c>
      <c r="B5" s="189" t="s">
        <v>319</v>
      </c>
      <c r="C5" s="190" t="s">
        <v>320</v>
      </c>
      <c r="D5" s="189" t="s">
        <v>320</v>
      </c>
      <c r="E5" s="191" t="s">
        <v>321</v>
      </c>
      <c r="F5" s="192" t="s">
        <v>320</v>
      </c>
      <c r="G5" s="193" t="s">
        <v>321</v>
      </c>
      <c r="H5" s="189" t="s">
        <v>320</v>
      </c>
      <c r="I5" s="191" t="s">
        <v>321</v>
      </c>
      <c r="J5" s="192" t="s">
        <v>320</v>
      </c>
      <c r="K5" s="193" t="s">
        <v>321</v>
      </c>
      <c r="L5" s="189" t="s">
        <v>320</v>
      </c>
      <c r="M5" s="191" t="s">
        <v>321</v>
      </c>
      <c r="N5" s="192" t="s">
        <v>320</v>
      </c>
      <c r="O5" s="193" t="s">
        <v>321</v>
      </c>
      <c r="P5" s="189" t="s">
        <v>320</v>
      </c>
      <c r="Q5" s="191" t="s">
        <v>321</v>
      </c>
      <c r="R5" s="192" t="s">
        <v>320</v>
      </c>
      <c r="S5" s="193" t="s">
        <v>321</v>
      </c>
      <c r="T5" s="189" t="s">
        <v>320</v>
      </c>
      <c r="U5" s="191" t="s">
        <v>321</v>
      </c>
      <c r="V5" s="192" t="s">
        <v>320</v>
      </c>
      <c r="W5" s="193" t="s">
        <v>321</v>
      </c>
      <c r="X5" s="189" t="s">
        <v>320</v>
      </c>
      <c r="Y5" s="191" t="s">
        <v>321</v>
      </c>
      <c r="Z5" s="192" t="s">
        <v>320</v>
      </c>
      <c r="AA5" s="193" t="s">
        <v>321</v>
      </c>
      <c r="AB5" s="189" t="s">
        <v>320</v>
      </c>
      <c r="AC5" s="191" t="s">
        <v>321</v>
      </c>
      <c r="AD5" s="192" t="s">
        <v>320</v>
      </c>
      <c r="AE5" s="193" t="s">
        <v>321</v>
      </c>
      <c r="AF5" s="189" t="s">
        <v>320</v>
      </c>
      <c r="AG5" s="191" t="s">
        <v>321</v>
      </c>
      <c r="AH5" s="192" t="s">
        <v>320</v>
      </c>
      <c r="AI5" s="193" t="s">
        <v>321</v>
      </c>
      <c r="AJ5" s="189" t="s">
        <v>320</v>
      </c>
      <c r="AK5" s="191" t="s">
        <v>321</v>
      </c>
      <c r="AL5" s="192" t="s">
        <v>320</v>
      </c>
      <c r="AM5" s="193" t="s">
        <v>321</v>
      </c>
      <c r="AN5" s="189" t="s">
        <v>320</v>
      </c>
      <c r="AO5" s="191" t="s">
        <v>321</v>
      </c>
      <c r="AP5" s="192" t="s">
        <v>320</v>
      </c>
      <c r="AQ5" s="193" t="s">
        <v>321</v>
      </c>
      <c r="AR5" s="189" t="s">
        <v>320</v>
      </c>
      <c r="AS5" s="191" t="s">
        <v>321</v>
      </c>
      <c r="AT5" s="192" t="s">
        <v>320</v>
      </c>
      <c r="AU5" s="193" t="s">
        <v>321</v>
      </c>
    </row>
    <row r="6" spans="1:47" x14ac:dyDescent="0.3">
      <c r="A6" s="194" t="s">
        <v>322</v>
      </c>
      <c r="B6" s="195">
        <v>105</v>
      </c>
      <c r="C6" s="196">
        <v>75</v>
      </c>
      <c r="D6" s="195">
        <v>105</v>
      </c>
      <c r="E6" s="197">
        <f>D6/$B6</f>
        <v>1</v>
      </c>
      <c r="F6" s="198">
        <v>75</v>
      </c>
      <c r="G6" s="199">
        <f>F6/$C6</f>
        <v>1</v>
      </c>
      <c r="H6" s="195">
        <v>49</v>
      </c>
      <c r="I6" s="197">
        <f>H6/$B6</f>
        <v>0.46666666666666667</v>
      </c>
      <c r="J6" s="198">
        <v>35</v>
      </c>
      <c r="K6" s="199">
        <f>J6/$C6</f>
        <v>0.46666666666666667</v>
      </c>
      <c r="L6" s="195">
        <v>95</v>
      </c>
      <c r="M6" s="197">
        <f>L6/$B6</f>
        <v>0.90476190476190477</v>
      </c>
      <c r="N6" s="198">
        <v>62</v>
      </c>
      <c r="O6" s="199">
        <f>N6/$C6</f>
        <v>0.82666666666666666</v>
      </c>
      <c r="P6" s="195">
        <v>105</v>
      </c>
      <c r="Q6" s="197">
        <f>P6/$B6</f>
        <v>1</v>
      </c>
      <c r="R6" s="198">
        <v>75</v>
      </c>
      <c r="S6" s="199">
        <f>R6/$C6</f>
        <v>1</v>
      </c>
      <c r="T6" s="195">
        <v>92</v>
      </c>
      <c r="U6" s="197">
        <f>T6/$B6</f>
        <v>0.87619047619047619</v>
      </c>
      <c r="V6" s="198">
        <v>60</v>
      </c>
      <c r="W6" s="199">
        <f>V6/$C6</f>
        <v>0.8</v>
      </c>
      <c r="X6" s="195">
        <v>74</v>
      </c>
      <c r="Y6" s="197">
        <f>X6/$B6</f>
        <v>0.70476190476190481</v>
      </c>
      <c r="Z6" s="198">
        <v>53</v>
      </c>
      <c r="AA6" s="199">
        <f>Z6/$C6</f>
        <v>0.70666666666666667</v>
      </c>
      <c r="AB6" s="195">
        <v>105</v>
      </c>
      <c r="AC6" s="197">
        <f>AB6/$B6</f>
        <v>1</v>
      </c>
      <c r="AD6" s="198">
        <v>73</v>
      </c>
      <c r="AE6" s="199">
        <f>AD6/$C6</f>
        <v>0.97333333333333338</v>
      </c>
      <c r="AF6" s="195">
        <v>100</v>
      </c>
      <c r="AG6" s="197">
        <f>AF6/$B6</f>
        <v>0.95238095238095233</v>
      </c>
      <c r="AH6" s="198">
        <v>75</v>
      </c>
      <c r="AI6" s="199">
        <f>AH6/$C6</f>
        <v>1</v>
      </c>
      <c r="AJ6" s="195">
        <v>90</v>
      </c>
      <c r="AK6" s="197">
        <f>AJ6/$B6</f>
        <v>0.8571428571428571</v>
      </c>
      <c r="AL6" s="198">
        <v>59</v>
      </c>
      <c r="AM6" s="199">
        <f>AL6/$C6</f>
        <v>0.78666666666666663</v>
      </c>
      <c r="AN6" s="195">
        <v>105</v>
      </c>
      <c r="AO6" s="197">
        <f>AN6/$B6</f>
        <v>1</v>
      </c>
      <c r="AP6" s="198">
        <v>75</v>
      </c>
      <c r="AQ6" s="199">
        <f>AP6/$C6</f>
        <v>1</v>
      </c>
      <c r="AR6" s="195">
        <v>78</v>
      </c>
      <c r="AS6" s="197">
        <f>AR6/$B6</f>
        <v>0.74285714285714288</v>
      </c>
      <c r="AT6" s="198">
        <v>26</v>
      </c>
      <c r="AU6" s="199">
        <f>AT6/$C6</f>
        <v>0.34666666666666668</v>
      </c>
    </row>
    <row r="7" spans="1:47" x14ac:dyDescent="0.3">
      <c r="A7" s="194" t="s">
        <v>379</v>
      </c>
      <c r="B7" s="195">
        <v>240</v>
      </c>
      <c r="C7" s="196">
        <v>150</v>
      </c>
      <c r="D7" s="195">
        <v>240</v>
      </c>
      <c r="E7" s="197">
        <f t="shared" ref="E7:E13" si="0">D7/$B7</f>
        <v>1</v>
      </c>
      <c r="F7" s="198">
        <v>150</v>
      </c>
      <c r="G7" s="199">
        <f t="shared" ref="G7:G13" si="1">F7/$C7</f>
        <v>1</v>
      </c>
      <c r="H7" s="195">
        <v>111</v>
      </c>
      <c r="I7" s="197">
        <f t="shared" ref="I7:I13" si="2">H7/$B7</f>
        <v>0.46250000000000002</v>
      </c>
      <c r="J7" s="198">
        <v>69</v>
      </c>
      <c r="K7" s="199">
        <f t="shared" ref="K7:K13" si="3">J7/$C7</f>
        <v>0.46</v>
      </c>
      <c r="L7" s="195">
        <v>193</v>
      </c>
      <c r="M7" s="197">
        <f t="shared" ref="M7:M13" si="4">L7/$B7</f>
        <v>0.8041666666666667</v>
      </c>
      <c r="N7" s="198">
        <v>101</v>
      </c>
      <c r="O7" s="199">
        <f t="shared" ref="O7:O13" si="5">N7/$C7</f>
        <v>0.67333333333333334</v>
      </c>
      <c r="P7" s="195">
        <v>240</v>
      </c>
      <c r="Q7" s="197">
        <f t="shared" ref="Q7:Q13" si="6">P7/$B7</f>
        <v>1</v>
      </c>
      <c r="R7" s="198">
        <v>150</v>
      </c>
      <c r="S7" s="199">
        <f t="shared" ref="S7:S13" si="7">R7/$C7</f>
        <v>1</v>
      </c>
      <c r="T7" s="195">
        <v>186</v>
      </c>
      <c r="U7" s="197">
        <f t="shared" ref="U7:U13" si="8">T7/$B7</f>
        <v>0.77500000000000002</v>
      </c>
      <c r="V7" s="198">
        <v>98</v>
      </c>
      <c r="W7" s="199">
        <f t="shared" ref="W7:W13" si="9">V7/$C7</f>
        <v>0.65333333333333332</v>
      </c>
      <c r="X7" s="195">
        <v>168</v>
      </c>
      <c r="Y7" s="197">
        <f t="shared" ref="Y7:Y13" si="10">X7/$B7</f>
        <v>0.7</v>
      </c>
      <c r="Z7" s="198">
        <v>105</v>
      </c>
      <c r="AA7" s="199">
        <f t="shared" ref="AA7:AA13" si="11">Z7/$C7</f>
        <v>0.7</v>
      </c>
      <c r="AB7" s="195">
        <v>222</v>
      </c>
      <c r="AC7" s="197">
        <f t="shared" ref="AC7:AC13" si="12">AB7/$B7</f>
        <v>0.92500000000000004</v>
      </c>
      <c r="AD7" s="198">
        <v>119</v>
      </c>
      <c r="AE7" s="199">
        <f t="shared" ref="AE7:AE13" si="13">AD7/$C7</f>
        <v>0.79333333333333333</v>
      </c>
      <c r="AF7" s="195">
        <v>240</v>
      </c>
      <c r="AG7" s="197">
        <f t="shared" ref="AG7:AG13" si="14">AF7/$B7</f>
        <v>1</v>
      </c>
      <c r="AH7" s="198">
        <v>145</v>
      </c>
      <c r="AI7" s="199">
        <f t="shared" ref="AI7:AI13" si="15">AH7/$C7</f>
        <v>0.96666666666666667</v>
      </c>
      <c r="AJ7" s="195">
        <v>183</v>
      </c>
      <c r="AK7" s="197">
        <f t="shared" ref="AK7:AK13" si="16">AJ7/$B7</f>
        <v>0.76249999999999996</v>
      </c>
      <c r="AL7" s="198">
        <v>97</v>
      </c>
      <c r="AM7" s="199">
        <f t="shared" ref="AM7:AM13" si="17">AL7/$C7</f>
        <v>0.64666666666666661</v>
      </c>
      <c r="AN7" s="195">
        <v>240</v>
      </c>
      <c r="AO7" s="197">
        <f t="shared" ref="AO7:AO13" si="18">AN7/$B7</f>
        <v>1</v>
      </c>
      <c r="AP7" s="198">
        <v>150</v>
      </c>
      <c r="AQ7" s="199">
        <f t="shared" ref="AQ7:AQ13" si="19">AP7/$C7</f>
        <v>1</v>
      </c>
      <c r="AR7" s="195">
        <v>180</v>
      </c>
      <c r="AS7" s="197">
        <f t="shared" ref="AS7:AS13" si="20">AR7/$B7</f>
        <v>0.75</v>
      </c>
      <c r="AT7" s="198">
        <v>48</v>
      </c>
      <c r="AU7" s="199">
        <f t="shared" ref="AU7:AU13" si="21">AT7/$C7</f>
        <v>0.32</v>
      </c>
    </row>
    <row r="8" spans="1:47" x14ac:dyDescent="0.3">
      <c r="A8" s="194" t="s">
        <v>380</v>
      </c>
      <c r="B8" s="195">
        <v>240</v>
      </c>
      <c r="C8" s="196">
        <v>150</v>
      </c>
      <c r="D8" s="195">
        <v>130</v>
      </c>
      <c r="E8" s="197">
        <f t="shared" si="0"/>
        <v>0.54166666666666663</v>
      </c>
      <c r="F8" s="198">
        <v>75</v>
      </c>
      <c r="G8" s="199">
        <f t="shared" si="1"/>
        <v>0.5</v>
      </c>
      <c r="H8" s="195">
        <v>111</v>
      </c>
      <c r="I8" s="197">
        <f t="shared" si="2"/>
        <v>0.46250000000000002</v>
      </c>
      <c r="J8" s="198">
        <v>69</v>
      </c>
      <c r="K8" s="199">
        <f t="shared" si="3"/>
        <v>0.46</v>
      </c>
      <c r="L8" s="195">
        <v>193</v>
      </c>
      <c r="M8" s="197">
        <f t="shared" si="4"/>
        <v>0.8041666666666667</v>
      </c>
      <c r="N8" s="198">
        <v>101</v>
      </c>
      <c r="O8" s="199">
        <f t="shared" si="5"/>
        <v>0.67333333333333334</v>
      </c>
      <c r="P8" s="195">
        <v>130</v>
      </c>
      <c r="Q8" s="197">
        <f t="shared" si="6"/>
        <v>0.54166666666666663</v>
      </c>
      <c r="R8" s="198">
        <v>75</v>
      </c>
      <c r="S8" s="199">
        <f t="shared" si="7"/>
        <v>0.5</v>
      </c>
      <c r="T8" s="195">
        <v>114</v>
      </c>
      <c r="U8" s="197">
        <f t="shared" si="8"/>
        <v>0.47499999999999998</v>
      </c>
      <c r="V8" s="198">
        <v>57</v>
      </c>
      <c r="W8" s="199">
        <f t="shared" si="9"/>
        <v>0.38</v>
      </c>
      <c r="X8" s="195">
        <v>168</v>
      </c>
      <c r="Y8" s="197">
        <f t="shared" si="10"/>
        <v>0.7</v>
      </c>
      <c r="Z8" s="198">
        <v>105</v>
      </c>
      <c r="AA8" s="199">
        <f t="shared" si="11"/>
        <v>0.7</v>
      </c>
      <c r="AB8" s="195">
        <v>130</v>
      </c>
      <c r="AC8" s="197">
        <f t="shared" si="12"/>
        <v>0.54166666666666663</v>
      </c>
      <c r="AD8" s="198">
        <v>69</v>
      </c>
      <c r="AE8" s="199">
        <f t="shared" si="13"/>
        <v>0.46</v>
      </c>
      <c r="AF8" s="195">
        <v>130</v>
      </c>
      <c r="AG8" s="197">
        <f t="shared" si="14"/>
        <v>0.54166666666666663</v>
      </c>
      <c r="AH8" s="198">
        <v>75</v>
      </c>
      <c r="AI8" s="199">
        <f t="shared" si="15"/>
        <v>0.5</v>
      </c>
      <c r="AJ8" s="195">
        <v>92</v>
      </c>
      <c r="AK8" s="197">
        <f t="shared" si="16"/>
        <v>0.38333333333333336</v>
      </c>
      <c r="AL8" s="198">
        <v>49</v>
      </c>
      <c r="AM8" s="199">
        <f t="shared" si="17"/>
        <v>0.32666666666666666</v>
      </c>
      <c r="AN8" s="195">
        <v>130</v>
      </c>
      <c r="AO8" s="197">
        <f t="shared" si="18"/>
        <v>0.54166666666666663</v>
      </c>
      <c r="AP8" s="198">
        <v>75</v>
      </c>
      <c r="AQ8" s="199">
        <f t="shared" si="19"/>
        <v>0.5</v>
      </c>
      <c r="AR8" s="195">
        <v>98</v>
      </c>
      <c r="AS8" s="197">
        <f t="shared" si="20"/>
        <v>0.40833333333333333</v>
      </c>
      <c r="AT8" s="198">
        <v>30</v>
      </c>
      <c r="AU8" s="199">
        <f t="shared" si="21"/>
        <v>0.2</v>
      </c>
    </row>
    <row r="9" spans="1:47" x14ac:dyDescent="0.3">
      <c r="A9" s="194" t="s">
        <v>381</v>
      </c>
      <c r="B9" s="195">
        <v>240</v>
      </c>
      <c r="C9" s="196">
        <v>150</v>
      </c>
      <c r="D9" s="195">
        <v>65</v>
      </c>
      <c r="E9" s="197">
        <f t="shared" si="0"/>
        <v>0.27083333333333331</v>
      </c>
      <c r="F9" s="198">
        <v>45</v>
      </c>
      <c r="G9" s="199">
        <f t="shared" si="1"/>
        <v>0.3</v>
      </c>
      <c r="H9" s="195">
        <v>111</v>
      </c>
      <c r="I9" s="197">
        <f t="shared" si="2"/>
        <v>0.46250000000000002</v>
      </c>
      <c r="J9" s="198">
        <v>69</v>
      </c>
      <c r="K9" s="199">
        <f t="shared" si="3"/>
        <v>0.46</v>
      </c>
      <c r="L9" s="195">
        <v>193</v>
      </c>
      <c r="M9" s="197">
        <f t="shared" si="4"/>
        <v>0.8041666666666667</v>
      </c>
      <c r="N9" s="198">
        <v>101</v>
      </c>
      <c r="O9" s="199">
        <f t="shared" si="5"/>
        <v>0.67333333333333334</v>
      </c>
      <c r="P9" s="195">
        <v>65</v>
      </c>
      <c r="Q9" s="197">
        <f t="shared" si="6"/>
        <v>0.27083333333333331</v>
      </c>
      <c r="R9" s="198">
        <v>45</v>
      </c>
      <c r="S9" s="199">
        <f t="shared" si="7"/>
        <v>0.3</v>
      </c>
      <c r="T9" s="195">
        <v>58</v>
      </c>
      <c r="U9" s="197">
        <f t="shared" si="8"/>
        <v>0.24166666666666667</v>
      </c>
      <c r="V9" s="198">
        <v>30</v>
      </c>
      <c r="W9" s="199">
        <f t="shared" si="9"/>
        <v>0.2</v>
      </c>
      <c r="X9" s="195">
        <v>168</v>
      </c>
      <c r="Y9" s="197">
        <f t="shared" si="10"/>
        <v>0.7</v>
      </c>
      <c r="Z9" s="198">
        <v>105</v>
      </c>
      <c r="AA9" s="199">
        <f t="shared" si="11"/>
        <v>0.7</v>
      </c>
      <c r="AB9" s="195">
        <v>65</v>
      </c>
      <c r="AC9" s="197">
        <f t="shared" si="12"/>
        <v>0.27083333333333331</v>
      </c>
      <c r="AD9" s="198">
        <v>36</v>
      </c>
      <c r="AE9" s="199">
        <f t="shared" si="13"/>
        <v>0.24</v>
      </c>
      <c r="AF9" s="195">
        <v>65</v>
      </c>
      <c r="AG9" s="197">
        <f t="shared" si="14"/>
        <v>0.27083333333333331</v>
      </c>
      <c r="AH9" s="198">
        <v>45</v>
      </c>
      <c r="AI9" s="199">
        <f t="shared" si="15"/>
        <v>0.3</v>
      </c>
      <c r="AJ9" s="195">
        <v>46</v>
      </c>
      <c r="AK9" s="197">
        <f t="shared" si="16"/>
        <v>0.19166666666666668</v>
      </c>
      <c r="AL9" s="198">
        <v>25</v>
      </c>
      <c r="AM9" s="199">
        <f t="shared" si="17"/>
        <v>0.16666666666666666</v>
      </c>
      <c r="AN9" s="195">
        <v>65</v>
      </c>
      <c r="AO9" s="197">
        <f t="shared" si="18"/>
        <v>0.27083333333333331</v>
      </c>
      <c r="AP9" s="198">
        <v>45</v>
      </c>
      <c r="AQ9" s="199">
        <f t="shared" si="19"/>
        <v>0.3</v>
      </c>
      <c r="AR9" s="195">
        <v>48</v>
      </c>
      <c r="AS9" s="197">
        <f t="shared" si="20"/>
        <v>0.2</v>
      </c>
      <c r="AT9" s="198">
        <v>30</v>
      </c>
      <c r="AU9" s="199">
        <f t="shared" si="21"/>
        <v>0.2</v>
      </c>
    </row>
    <row r="10" spans="1:47" s="244" customFormat="1" x14ac:dyDescent="0.3">
      <c r="A10" s="238" t="s">
        <v>323</v>
      </c>
      <c r="B10" s="239">
        <v>130</v>
      </c>
      <c r="C10" s="240">
        <v>75</v>
      </c>
      <c r="D10" s="239">
        <v>130</v>
      </c>
      <c r="E10" s="241">
        <f t="shared" si="0"/>
        <v>1</v>
      </c>
      <c r="F10" s="242">
        <v>75</v>
      </c>
      <c r="G10" s="243">
        <f t="shared" si="1"/>
        <v>1</v>
      </c>
      <c r="H10" s="239">
        <v>60</v>
      </c>
      <c r="I10" s="241">
        <f t="shared" si="2"/>
        <v>0.46153846153846156</v>
      </c>
      <c r="J10" s="242">
        <v>35</v>
      </c>
      <c r="K10" s="243">
        <f t="shared" si="3"/>
        <v>0.46666666666666667</v>
      </c>
      <c r="L10" s="239">
        <v>117</v>
      </c>
      <c r="M10" s="241">
        <f t="shared" si="4"/>
        <v>0.9</v>
      </c>
      <c r="N10" s="242">
        <v>58</v>
      </c>
      <c r="O10" s="243">
        <f t="shared" si="5"/>
        <v>0.77333333333333332</v>
      </c>
      <c r="P10" s="239">
        <v>130</v>
      </c>
      <c r="Q10" s="241">
        <f t="shared" si="6"/>
        <v>1</v>
      </c>
      <c r="R10" s="242">
        <v>75</v>
      </c>
      <c r="S10" s="243">
        <f t="shared" si="7"/>
        <v>1</v>
      </c>
      <c r="T10" s="239">
        <v>114</v>
      </c>
      <c r="U10" s="241">
        <f t="shared" si="8"/>
        <v>0.87692307692307692</v>
      </c>
      <c r="V10" s="242">
        <v>57</v>
      </c>
      <c r="W10" s="243">
        <f t="shared" si="9"/>
        <v>0.76</v>
      </c>
      <c r="X10" s="239">
        <v>91</v>
      </c>
      <c r="Y10" s="241">
        <f t="shared" si="10"/>
        <v>0.7</v>
      </c>
      <c r="Z10" s="242">
        <v>53</v>
      </c>
      <c r="AA10" s="243">
        <f t="shared" si="11"/>
        <v>0.70666666666666667</v>
      </c>
      <c r="AB10" s="239">
        <v>130</v>
      </c>
      <c r="AC10" s="241">
        <f t="shared" si="12"/>
        <v>1</v>
      </c>
      <c r="AD10" s="242">
        <v>69</v>
      </c>
      <c r="AE10" s="243">
        <f t="shared" si="13"/>
        <v>0.92</v>
      </c>
      <c r="AF10" s="239">
        <v>130</v>
      </c>
      <c r="AG10" s="241">
        <f t="shared" si="14"/>
        <v>1</v>
      </c>
      <c r="AH10" s="242">
        <v>75</v>
      </c>
      <c r="AI10" s="243">
        <f t="shared" si="15"/>
        <v>1</v>
      </c>
      <c r="AJ10" s="239">
        <v>112</v>
      </c>
      <c r="AK10" s="241">
        <f t="shared" si="16"/>
        <v>0.86153846153846159</v>
      </c>
      <c r="AL10" s="242">
        <v>56</v>
      </c>
      <c r="AM10" s="243">
        <f t="shared" si="17"/>
        <v>0.7466666666666667</v>
      </c>
      <c r="AN10" s="239">
        <v>130</v>
      </c>
      <c r="AO10" s="241">
        <f t="shared" si="18"/>
        <v>1</v>
      </c>
      <c r="AP10" s="242">
        <v>75</v>
      </c>
      <c r="AQ10" s="243">
        <f t="shared" si="19"/>
        <v>1</v>
      </c>
      <c r="AR10" s="239">
        <v>98</v>
      </c>
      <c r="AS10" s="241">
        <f t="shared" si="20"/>
        <v>0.75384615384615383</v>
      </c>
      <c r="AT10" s="242">
        <v>20</v>
      </c>
      <c r="AU10" s="243">
        <f t="shared" si="21"/>
        <v>0.26666666666666666</v>
      </c>
    </row>
    <row r="11" spans="1:47" s="251" customFormat="1" x14ac:dyDescent="0.3">
      <c r="A11" s="245" t="s">
        <v>324</v>
      </c>
      <c r="B11" s="246">
        <v>65</v>
      </c>
      <c r="C11" s="247">
        <v>45</v>
      </c>
      <c r="D11" s="246">
        <v>65</v>
      </c>
      <c r="E11" s="248">
        <f t="shared" si="0"/>
        <v>1</v>
      </c>
      <c r="F11" s="249">
        <v>45</v>
      </c>
      <c r="G11" s="250">
        <f t="shared" si="1"/>
        <v>1</v>
      </c>
      <c r="H11" s="246">
        <v>30</v>
      </c>
      <c r="I11" s="248">
        <f t="shared" si="2"/>
        <v>0.46153846153846156</v>
      </c>
      <c r="J11" s="249">
        <v>21</v>
      </c>
      <c r="K11" s="250">
        <f t="shared" si="3"/>
        <v>0.46666666666666667</v>
      </c>
      <c r="L11" s="246">
        <v>59</v>
      </c>
      <c r="M11" s="248">
        <f t="shared" si="4"/>
        <v>0.90769230769230769</v>
      </c>
      <c r="N11" s="249">
        <v>30</v>
      </c>
      <c r="O11" s="250">
        <f t="shared" si="5"/>
        <v>0.66666666666666663</v>
      </c>
      <c r="P11" s="246">
        <v>65</v>
      </c>
      <c r="Q11" s="248">
        <f t="shared" si="6"/>
        <v>1</v>
      </c>
      <c r="R11" s="249">
        <v>45</v>
      </c>
      <c r="S11" s="250">
        <f t="shared" si="7"/>
        <v>1</v>
      </c>
      <c r="T11" s="246">
        <v>58</v>
      </c>
      <c r="U11" s="248">
        <f t="shared" si="8"/>
        <v>0.89230769230769236</v>
      </c>
      <c r="V11" s="249">
        <v>30</v>
      </c>
      <c r="W11" s="250">
        <f t="shared" si="9"/>
        <v>0.66666666666666663</v>
      </c>
      <c r="X11" s="246">
        <v>46</v>
      </c>
      <c r="Y11" s="248">
        <f t="shared" si="10"/>
        <v>0.70769230769230773</v>
      </c>
      <c r="Z11" s="249">
        <v>32</v>
      </c>
      <c r="AA11" s="250">
        <f t="shared" si="11"/>
        <v>0.71111111111111114</v>
      </c>
      <c r="AB11" s="246">
        <v>65</v>
      </c>
      <c r="AC11" s="248">
        <f t="shared" si="12"/>
        <v>1</v>
      </c>
      <c r="AD11" s="249">
        <v>36</v>
      </c>
      <c r="AE11" s="250">
        <f t="shared" si="13"/>
        <v>0.8</v>
      </c>
      <c r="AF11" s="246">
        <v>65</v>
      </c>
      <c r="AG11" s="248">
        <f t="shared" si="14"/>
        <v>1</v>
      </c>
      <c r="AH11" s="249">
        <v>0</v>
      </c>
      <c r="AI11" s="250">
        <f t="shared" si="15"/>
        <v>0</v>
      </c>
      <c r="AJ11" s="246">
        <v>57</v>
      </c>
      <c r="AK11" s="248">
        <f t="shared" si="16"/>
        <v>0.87692307692307692</v>
      </c>
      <c r="AL11" s="249">
        <v>29</v>
      </c>
      <c r="AM11" s="250">
        <f t="shared" si="17"/>
        <v>0.64444444444444449</v>
      </c>
      <c r="AN11" s="246">
        <v>65</v>
      </c>
      <c r="AO11" s="248">
        <f t="shared" si="18"/>
        <v>1</v>
      </c>
      <c r="AP11" s="249">
        <v>45</v>
      </c>
      <c r="AQ11" s="250">
        <f t="shared" si="19"/>
        <v>1</v>
      </c>
      <c r="AR11" s="246">
        <v>40</v>
      </c>
      <c r="AS11" s="248">
        <f t="shared" si="20"/>
        <v>0.61538461538461542</v>
      </c>
      <c r="AT11" s="249">
        <v>20</v>
      </c>
      <c r="AU11" s="250">
        <f t="shared" si="21"/>
        <v>0.44444444444444442</v>
      </c>
    </row>
    <row r="12" spans="1:47" x14ac:dyDescent="0.3">
      <c r="A12" s="194" t="s">
        <v>325</v>
      </c>
      <c r="B12" s="195">
        <v>60</v>
      </c>
      <c r="C12" s="196">
        <v>40</v>
      </c>
      <c r="D12" s="195">
        <v>60</v>
      </c>
      <c r="E12" s="197">
        <f t="shared" si="0"/>
        <v>1</v>
      </c>
      <c r="F12" s="198">
        <v>40</v>
      </c>
      <c r="G12" s="199">
        <f t="shared" si="1"/>
        <v>1</v>
      </c>
      <c r="H12" s="195">
        <v>28</v>
      </c>
      <c r="I12" s="197">
        <f t="shared" si="2"/>
        <v>0.46666666666666667</v>
      </c>
      <c r="J12" s="198">
        <v>19</v>
      </c>
      <c r="K12" s="199">
        <f t="shared" si="3"/>
        <v>0.47499999999999998</v>
      </c>
      <c r="L12" s="195">
        <v>54</v>
      </c>
      <c r="M12" s="197">
        <f t="shared" si="4"/>
        <v>0.9</v>
      </c>
      <c r="N12" s="198">
        <v>26</v>
      </c>
      <c r="O12" s="199">
        <f t="shared" si="5"/>
        <v>0.65</v>
      </c>
      <c r="P12" s="195">
        <v>60</v>
      </c>
      <c r="Q12" s="197">
        <f t="shared" si="6"/>
        <v>1</v>
      </c>
      <c r="R12" s="198">
        <v>40</v>
      </c>
      <c r="S12" s="199">
        <f t="shared" si="7"/>
        <v>1</v>
      </c>
      <c r="T12" s="195">
        <v>54</v>
      </c>
      <c r="U12" s="197">
        <f t="shared" si="8"/>
        <v>0.9</v>
      </c>
      <c r="V12" s="198">
        <v>25</v>
      </c>
      <c r="W12" s="199">
        <f t="shared" si="9"/>
        <v>0.625</v>
      </c>
      <c r="X12" s="195">
        <v>42</v>
      </c>
      <c r="Y12" s="197">
        <f t="shared" si="10"/>
        <v>0.7</v>
      </c>
      <c r="Z12" s="198">
        <v>28</v>
      </c>
      <c r="AA12" s="199">
        <f t="shared" si="11"/>
        <v>0.7</v>
      </c>
      <c r="AB12" s="195">
        <v>60</v>
      </c>
      <c r="AC12" s="197">
        <f t="shared" si="12"/>
        <v>1</v>
      </c>
      <c r="AD12" s="198">
        <v>30</v>
      </c>
      <c r="AE12" s="199">
        <f t="shared" si="13"/>
        <v>0.75</v>
      </c>
      <c r="AF12" s="195">
        <v>60</v>
      </c>
      <c r="AG12" s="197">
        <f t="shared" si="14"/>
        <v>1</v>
      </c>
      <c r="AH12" s="198">
        <v>0</v>
      </c>
      <c r="AI12" s="199">
        <f t="shared" si="15"/>
        <v>0</v>
      </c>
      <c r="AJ12" s="195">
        <v>52</v>
      </c>
      <c r="AK12" s="197">
        <f t="shared" si="16"/>
        <v>0.8666666666666667</v>
      </c>
      <c r="AL12" s="198">
        <v>25</v>
      </c>
      <c r="AM12" s="199">
        <f t="shared" si="17"/>
        <v>0.625</v>
      </c>
      <c r="AN12" s="195">
        <v>60</v>
      </c>
      <c r="AO12" s="197">
        <f t="shared" si="18"/>
        <v>1</v>
      </c>
      <c r="AP12" s="198">
        <v>40</v>
      </c>
      <c r="AQ12" s="199">
        <f t="shared" si="19"/>
        <v>1</v>
      </c>
      <c r="AR12" s="195">
        <v>40</v>
      </c>
      <c r="AS12" s="197">
        <f t="shared" si="20"/>
        <v>0.66666666666666663</v>
      </c>
      <c r="AT12" s="198">
        <v>20</v>
      </c>
      <c r="AU12" s="199">
        <f t="shared" si="21"/>
        <v>0.5</v>
      </c>
    </row>
    <row r="13" spans="1:47" ht="14.5" thickBot="1" x14ac:dyDescent="0.35">
      <c r="A13" s="194" t="s">
        <v>326</v>
      </c>
      <c r="B13" s="200">
        <v>45</v>
      </c>
      <c r="C13" s="201">
        <v>35</v>
      </c>
      <c r="D13" s="200">
        <v>45</v>
      </c>
      <c r="E13" s="202">
        <f t="shared" si="0"/>
        <v>1</v>
      </c>
      <c r="F13" s="203">
        <v>35</v>
      </c>
      <c r="G13" s="204">
        <f t="shared" si="1"/>
        <v>1</v>
      </c>
      <c r="H13" s="200">
        <v>21</v>
      </c>
      <c r="I13" s="202">
        <f t="shared" si="2"/>
        <v>0.46666666666666667</v>
      </c>
      <c r="J13" s="203">
        <v>17</v>
      </c>
      <c r="K13" s="204">
        <f t="shared" si="3"/>
        <v>0.48571428571428571</v>
      </c>
      <c r="L13" s="200">
        <v>45</v>
      </c>
      <c r="M13" s="202">
        <f t="shared" si="4"/>
        <v>1</v>
      </c>
      <c r="N13" s="203">
        <v>35</v>
      </c>
      <c r="O13" s="204">
        <f t="shared" si="5"/>
        <v>1</v>
      </c>
      <c r="P13" s="200">
        <v>45</v>
      </c>
      <c r="Q13" s="202">
        <f t="shared" si="6"/>
        <v>1</v>
      </c>
      <c r="R13" s="203">
        <v>35</v>
      </c>
      <c r="S13" s="204">
        <f t="shared" si="7"/>
        <v>1</v>
      </c>
      <c r="T13" s="200">
        <v>45</v>
      </c>
      <c r="U13" s="202">
        <f t="shared" si="8"/>
        <v>1</v>
      </c>
      <c r="V13" s="203">
        <v>35</v>
      </c>
      <c r="W13" s="204">
        <f t="shared" si="9"/>
        <v>1</v>
      </c>
      <c r="X13" s="200">
        <v>32</v>
      </c>
      <c r="Y13" s="202">
        <f t="shared" si="10"/>
        <v>0.71111111111111114</v>
      </c>
      <c r="Z13" s="203">
        <v>25</v>
      </c>
      <c r="AA13" s="204">
        <f t="shared" si="11"/>
        <v>0.7142857142857143</v>
      </c>
      <c r="AB13" s="200">
        <v>45</v>
      </c>
      <c r="AC13" s="202">
        <f t="shared" si="12"/>
        <v>1</v>
      </c>
      <c r="AD13" s="203">
        <v>35</v>
      </c>
      <c r="AE13" s="204">
        <f t="shared" si="13"/>
        <v>1</v>
      </c>
      <c r="AF13" s="200">
        <v>45</v>
      </c>
      <c r="AG13" s="202">
        <f t="shared" si="14"/>
        <v>1</v>
      </c>
      <c r="AH13" s="203">
        <v>35</v>
      </c>
      <c r="AI13" s="204">
        <f t="shared" si="15"/>
        <v>1</v>
      </c>
      <c r="AJ13" s="200">
        <v>45</v>
      </c>
      <c r="AK13" s="202">
        <f t="shared" si="16"/>
        <v>1</v>
      </c>
      <c r="AL13" s="203">
        <v>35</v>
      </c>
      <c r="AM13" s="204">
        <f t="shared" si="17"/>
        <v>1</v>
      </c>
      <c r="AN13" s="200">
        <v>45</v>
      </c>
      <c r="AO13" s="202">
        <f t="shared" si="18"/>
        <v>1</v>
      </c>
      <c r="AP13" s="203">
        <v>35</v>
      </c>
      <c r="AQ13" s="204">
        <f t="shared" si="19"/>
        <v>1</v>
      </c>
      <c r="AR13" s="200">
        <v>34</v>
      </c>
      <c r="AS13" s="202">
        <f t="shared" si="20"/>
        <v>0.75555555555555554</v>
      </c>
      <c r="AT13" s="203">
        <v>26</v>
      </c>
      <c r="AU13" s="204">
        <f t="shared" si="21"/>
        <v>0.74285714285714288</v>
      </c>
    </row>
    <row r="14" spans="1:47" x14ac:dyDescent="0.3">
      <c r="D14" s="207">
        <f>D6+D7</f>
        <v>345</v>
      </c>
      <c r="F14" s="207">
        <f t="shared" ref="F14" si="22">F6+F7</f>
        <v>225</v>
      </c>
      <c r="H14" s="207">
        <f t="shared" ref="H14" si="23">H6+H7</f>
        <v>160</v>
      </c>
      <c r="J14" s="207">
        <f t="shared" ref="J14" si="24">J6+J7</f>
        <v>104</v>
      </c>
      <c r="L14" s="207">
        <f t="shared" ref="L14" si="25">L6+L7</f>
        <v>288</v>
      </c>
      <c r="N14" s="207">
        <f t="shared" ref="N14" si="26">N6+N7</f>
        <v>163</v>
      </c>
      <c r="P14" s="207">
        <f t="shared" ref="P14" si="27">P6+P7</f>
        <v>345</v>
      </c>
      <c r="R14" s="207">
        <f t="shared" ref="R14" si="28">R6+R7</f>
        <v>225</v>
      </c>
      <c r="T14" s="207">
        <f t="shared" ref="T14" si="29">T6+T7</f>
        <v>278</v>
      </c>
      <c r="V14" s="207">
        <f t="shared" ref="V14" si="30">V6+V7</f>
        <v>158</v>
      </c>
      <c r="X14" s="207">
        <f t="shared" ref="X14" si="31">X6+X7</f>
        <v>242</v>
      </c>
      <c r="Z14" s="207">
        <f t="shared" ref="Z14" si="32">Z6+Z7</f>
        <v>158</v>
      </c>
      <c r="AB14" s="207">
        <f t="shared" ref="AB14" si="33">AB6+AB7</f>
        <v>327</v>
      </c>
      <c r="AD14" s="207">
        <f t="shared" ref="AD14" si="34">AD6+AD7</f>
        <v>192</v>
      </c>
      <c r="AF14" s="207">
        <f t="shared" ref="AF14" si="35">AF6+AF7</f>
        <v>340</v>
      </c>
      <c r="AH14" s="207">
        <f t="shared" ref="AH14" si="36">AH6+AH7</f>
        <v>220</v>
      </c>
      <c r="AJ14" s="207">
        <f t="shared" ref="AJ14" si="37">AJ6+AJ7</f>
        <v>273</v>
      </c>
      <c r="AL14" s="207">
        <f t="shared" ref="AL14" si="38">AL6+AL7</f>
        <v>156</v>
      </c>
      <c r="AN14" s="207">
        <f t="shared" ref="AN14" si="39">AN6+AN7</f>
        <v>345</v>
      </c>
      <c r="AP14" s="207">
        <f t="shared" ref="AP14" si="40">AP6+AP7</f>
        <v>225</v>
      </c>
      <c r="AR14" s="207">
        <f t="shared" ref="AR14" si="41">AR6+AR7</f>
        <v>258</v>
      </c>
      <c r="AT14" s="207">
        <f t="shared" ref="AT14" si="42">AT6+AT7</f>
        <v>74</v>
      </c>
    </row>
    <row r="15" spans="1:47" x14ac:dyDescent="0.3">
      <c r="D15" s="205" t="s">
        <v>322</v>
      </c>
    </row>
    <row r="16" spans="1:47" x14ac:dyDescent="0.3">
      <c r="A16" s="206" t="s">
        <v>327</v>
      </c>
      <c r="C16" s="207">
        <f>MAX($D$14:$AU$14)</f>
        <v>345</v>
      </c>
      <c r="D16" s="207">
        <f>SUM(F6,J6,N6,R6,V6,Z6,AD6,AH6,AL6,AP6,AT6)</f>
        <v>668</v>
      </c>
      <c r="E16" s="208">
        <f>D16/11</f>
        <v>60.727272727272727</v>
      </c>
      <c r="F16" t="s">
        <v>328</v>
      </c>
      <c r="H16" s="208">
        <f>E16+E20</f>
        <v>172.72727272727272</v>
      </c>
      <c r="I16" t="s">
        <v>328</v>
      </c>
    </row>
    <row r="17" spans="1:47" x14ac:dyDescent="0.3">
      <c r="C17" s="207">
        <f>MIN($D$14:$AU$14)</f>
        <v>74</v>
      </c>
      <c r="D17" s="207">
        <f>SUM(D6,H6,L6,P6,T6,X6,AB6,AF6,AJ6,AN6,AR6)</f>
        <v>998</v>
      </c>
      <c r="E17" s="208">
        <f>D17/11</f>
        <v>90.727272727272734</v>
      </c>
      <c r="F17" t="s">
        <v>329</v>
      </c>
      <c r="H17" s="208">
        <f>E17+E21</f>
        <v>291</v>
      </c>
      <c r="I17" t="s">
        <v>329</v>
      </c>
    </row>
    <row r="18" spans="1:47" x14ac:dyDescent="0.3">
      <c r="C18" s="207">
        <f>AVERAGE($D$14:$AU$14)</f>
        <v>231.86363636363637</v>
      </c>
    </row>
    <row r="19" spans="1:47" x14ac:dyDescent="0.3">
      <c r="D19" s="205" t="s">
        <v>330</v>
      </c>
    </row>
    <row r="20" spans="1:47" x14ac:dyDescent="0.3">
      <c r="D20" s="207">
        <f>SUM(F7,J7,N7,R7,V7,Z7,AD7,AH7,AL7,AP7,AT7)</f>
        <v>1232</v>
      </c>
      <c r="E20" s="208">
        <f>D20/11</f>
        <v>112</v>
      </c>
      <c r="F20" t="s">
        <v>328</v>
      </c>
      <c r="I20" s="208"/>
    </row>
    <row r="21" spans="1:47" x14ac:dyDescent="0.3">
      <c r="D21" s="207">
        <f>SUM(D7,H7,L7,P7,T7,X7,AB7,AF7,AJ7,AN7,AR7)</f>
        <v>2203</v>
      </c>
      <c r="E21" s="208">
        <f>D21/11</f>
        <v>200.27272727272728</v>
      </c>
      <c r="F21" t="s">
        <v>329</v>
      </c>
    </row>
    <row r="23" spans="1:47" ht="14.5" thickBot="1" x14ac:dyDescent="0.35">
      <c r="A23" s="237" t="s">
        <v>372</v>
      </c>
    </row>
    <row r="24" spans="1:47" ht="18.5" thickBot="1" x14ac:dyDescent="0.35">
      <c r="A24" s="186"/>
      <c r="B24" s="332" t="s">
        <v>309</v>
      </c>
      <c r="C24" s="334"/>
      <c r="D24" s="332" t="s">
        <v>310</v>
      </c>
      <c r="E24" s="333"/>
      <c r="F24" s="333"/>
      <c r="G24" s="334"/>
      <c r="H24" s="332" t="s">
        <v>311</v>
      </c>
      <c r="I24" s="333"/>
      <c r="J24" s="333"/>
      <c r="K24" s="334"/>
      <c r="L24" s="336" t="s">
        <v>312</v>
      </c>
      <c r="M24" s="333"/>
      <c r="N24" s="333"/>
      <c r="O24" s="334"/>
      <c r="P24" s="332" t="s">
        <v>373</v>
      </c>
      <c r="Q24" s="333"/>
      <c r="R24" s="333"/>
      <c r="S24" s="334"/>
      <c r="T24" s="332" t="s">
        <v>374</v>
      </c>
      <c r="U24" s="333"/>
      <c r="V24" s="333"/>
      <c r="W24" s="334"/>
      <c r="X24" s="332" t="s">
        <v>375</v>
      </c>
      <c r="Y24" s="333"/>
      <c r="Z24" s="333"/>
      <c r="AA24" s="334"/>
      <c r="AB24" s="332" t="s">
        <v>313</v>
      </c>
      <c r="AC24" s="333"/>
      <c r="AD24" s="333"/>
      <c r="AE24" s="334"/>
      <c r="AF24" s="332" t="s">
        <v>314</v>
      </c>
      <c r="AG24" s="333"/>
      <c r="AH24" s="333"/>
      <c r="AI24" s="334"/>
      <c r="AJ24" s="332" t="s">
        <v>315</v>
      </c>
      <c r="AK24" s="333"/>
      <c r="AL24" s="333"/>
      <c r="AM24" s="334"/>
      <c r="AN24" s="332" t="s">
        <v>376</v>
      </c>
      <c r="AO24" s="333"/>
      <c r="AP24" s="333"/>
      <c r="AQ24" s="334"/>
      <c r="AR24" s="332" t="s">
        <v>316</v>
      </c>
      <c r="AS24" s="333"/>
      <c r="AT24" s="333"/>
      <c r="AU24" s="334"/>
    </row>
    <row r="25" spans="1:47" ht="28.5" customHeight="1" x14ac:dyDescent="0.3">
      <c r="A25" s="186"/>
      <c r="B25" s="235" t="s">
        <v>317</v>
      </c>
      <c r="C25" s="236" t="s">
        <v>377</v>
      </c>
      <c r="D25" s="328" t="s">
        <v>317</v>
      </c>
      <c r="E25" s="329"/>
      <c r="F25" s="330" t="s">
        <v>377</v>
      </c>
      <c r="G25" s="331"/>
      <c r="H25" s="328" t="s">
        <v>317</v>
      </c>
      <c r="I25" s="329"/>
      <c r="J25" s="330" t="s">
        <v>377</v>
      </c>
      <c r="K25" s="331"/>
      <c r="L25" s="328" t="s">
        <v>317</v>
      </c>
      <c r="M25" s="329"/>
      <c r="N25" s="330" t="s">
        <v>377</v>
      </c>
      <c r="O25" s="331"/>
      <c r="P25" s="328" t="s">
        <v>317</v>
      </c>
      <c r="Q25" s="329"/>
      <c r="R25" s="330" t="s">
        <v>377</v>
      </c>
      <c r="S25" s="331"/>
      <c r="T25" s="328" t="s">
        <v>317</v>
      </c>
      <c r="U25" s="329"/>
      <c r="V25" s="330" t="s">
        <v>377</v>
      </c>
      <c r="W25" s="331"/>
      <c r="X25" s="328" t="s">
        <v>317</v>
      </c>
      <c r="Y25" s="329"/>
      <c r="Z25" s="330" t="s">
        <v>377</v>
      </c>
      <c r="AA25" s="331"/>
      <c r="AB25" s="328" t="s">
        <v>317</v>
      </c>
      <c r="AC25" s="329"/>
      <c r="AD25" s="330" t="s">
        <v>377</v>
      </c>
      <c r="AE25" s="331"/>
      <c r="AF25" s="328" t="s">
        <v>317</v>
      </c>
      <c r="AG25" s="329"/>
      <c r="AH25" s="330" t="s">
        <v>377</v>
      </c>
      <c r="AI25" s="331"/>
      <c r="AJ25" s="328" t="s">
        <v>317</v>
      </c>
      <c r="AK25" s="329"/>
      <c r="AL25" s="330" t="s">
        <v>377</v>
      </c>
      <c r="AM25" s="331"/>
      <c r="AN25" s="328" t="s">
        <v>317</v>
      </c>
      <c r="AO25" s="329"/>
      <c r="AP25" s="330" t="s">
        <v>377</v>
      </c>
      <c r="AQ25" s="331"/>
      <c r="AR25" s="328" t="s">
        <v>317</v>
      </c>
      <c r="AS25" s="329"/>
      <c r="AT25" s="330" t="s">
        <v>377</v>
      </c>
      <c r="AU25" s="331"/>
    </row>
    <row r="26" spans="1:47" ht="28" x14ac:dyDescent="0.3">
      <c r="A26" s="188" t="s">
        <v>378</v>
      </c>
      <c r="B26" s="189" t="s">
        <v>319</v>
      </c>
      <c r="C26" s="190" t="s">
        <v>320</v>
      </c>
      <c r="D26" s="189" t="s">
        <v>320</v>
      </c>
      <c r="E26" s="191" t="s">
        <v>321</v>
      </c>
      <c r="F26" s="192" t="s">
        <v>320</v>
      </c>
      <c r="G26" s="193" t="s">
        <v>321</v>
      </c>
      <c r="H26" s="189" t="s">
        <v>320</v>
      </c>
      <c r="I26" s="191" t="s">
        <v>321</v>
      </c>
      <c r="J26" s="192" t="s">
        <v>320</v>
      </c>
      <c r="K26" s="193" t="s">
        <v>321</v>
      </c>
      <c r="L26" s="189" t="s">
        <v>320</v>
      </c>
      <c r="M26" s="191" t="s">
        <v>321</v>
      </c>
      <c r="N26" s="192" t="s">
        <v>320</v>
      </c>
      <c r="O26" s="193" t="s">
        <v>321</v>
      </c>
      <c r="P26" s="189" t="s">
        <v>320</v>
      </c>
      <c r="Q26" s="191" t="s">
        <v>321</v>
      </c>
      <c r="R26" s="192" t="s">
        <v>320</v>
      </c>
      <c r="S26" s="193" t="s">
        <v>321</v>
      </c>
      <c r="T26" s="189" t="s">
        <v>320</v>
      </c>
      <c r="U26" s="191" t="s">
        <v>321</v>
      </c>
      <c r="V26" s="192" t="s">
        <v>320</v>
      </c>
      <c r="W26" s="193" t="s">
        <v>321</v>
      </c>
      <c r="X26" s="189" t="s">
        <v>320</v>
      </c>
      <c r="Y26" s="191" t="s">
        <v>321</v>
      </c>
      <c r="Z26" s="192" t="s">
        <v>320</v>
      </c>
      <c r="AA26" s="193" t="s">
        <v>321</v>
      </c>
      <c r="AB26" s="189" t="s">
        <v>320</v>
      </c>
      <c r="AC26" s="191" t="s">
        <v>321</v>
      </c>
      <c r="AD26" s="192" t="s">
        <v>320</v>
      </c>
      <c r="AE26" s="193" t="s">
        <v>321</v>
      </c>
      <c r="AF26" s="189" t="s">
        <v>320</v>
      </c>
      <c r="AG26" s="191" t="s">
        <v>321</v>
      </c>
      <c r="AH26" s="192" t="s">
        <v>320</v>
      </c>
      <c r="AI26" s="193" t="s">
        <v>321</v>
      </c>
      <c r="AJ26" s="189" t="s">
        <v>320</v>
      </c>
      <c r="AK26" s="191" t="s">
        <v>321</v>
      </c>
      <c r="AL26" s="192" t="s">
        <v>320</v>
      </c>
      <c r="AM26" s="193" t="s">
        <v>321</v>
      </c>
      <c r="AN26" s="189" t="s">
        <v>320</v>
      </c>
      <c r="AO26" s="191" t="s">
        <v>321</v>
      </c>
      <c r="AP26" s="192" t="s">
        <v>320</v>
      </c>
      <c r="AQ26" s="193" t="s">
        <v>321</v>
      </c>
      <c r="AR26" s="189" t="s">
        <v>320</v>
      </c>
      <c r="AS26" s="191" t="s">
        <v>321</v>
      </c>
      <c r="AT26" s="192" t="s">
        <v>320</v>
      </c>
      <c r="AU26" s="193" t="s">
        <v>321</v>
      </c>
    </row>
    <row r="27" spans="1:47" x14ac:dyDescent="0.3">
      <c r="A27" s="194" t="s">
        <v>322</v>
      </c>
      <c r="B27" s="195">
        <v>105</v>
      </c>
      <c r="C27" s="196">
        <v>75</v>
      </c>
      <c r="D27" s="195">
        <v>105</v>
      </c>
      <c r="E27" s="197">
        <f>D27/$B27</f>
        <v>1</v>
      </c>
      <c r="F27" s="198">
        <v>75</v>
      </c>
      <c r="G27" s="199">
        <f>F27/$C27</f>
        <v>1</v>
      </c>
      <c r="H27" s="195">
        <v>49</v>
      </c>
      <c r="I27" s="197">
        <f>H27/$B27</f>
        <v>0.46666666666666667</v>
      </c>
      <c r="J27" s="198">
        <v>35</v>
      </c>
      <c r="K27" s="199">
        <f>J27/$C27</f>
        <v>0.46666666666666667</v>
      </c>
      <c r="L27" s="195">
        <v>95</v>
      </c>
      <c r="M27" s="197">
        <f>L27/$B27</f>
        <v>0.90476190476190477</v>
      </c>
      <c r="N27" s="198">
        <v>62</v>
      </c>
      <c r="O27" s="199">
        <f>N27/$C27</f>
        <v>0.82666666666666666</v>
      </c>
      <c r="P27" s="195">
        <v>105</v>
      </c>
      <c r="Q27" s="197">
        <f>P27/$B27</f>
        <v>1</v>
      </c>
      <c r="R27" s="198">
        <v>75</v>
      </c>
      <c r="S27" s="199">
        <f>R27/$C27</f>
        <v>1</v>
      </c>
      <c r="T27" s="195">
        <v>92</v>
      </c>
      <c r="U27" s="197">
        <f>T27/$B27</f>
        <v>0.87619047619047619</v>
      </c>
      <c r="V27" s="198">
        <v>60</v>
      </c>
      <c r="W27" s="199">
        <f>V27/$C27</f>
        <v>0.8</v>
      </c>
      <c r="X27" s="195">
        <v>74</v>
      </c>
      <c r="Y27" s="197">
        <f>X27/$B27</f>
        <v>0.70476190476190481</v>
      </c>
      <c r="Z27" s="198">
        <v>53</v>
      </c>
      <c r="AA27" s="199">
        <f>Z27/$C27</f>
        <v>0.70666666666666667</v>
      </c>
      <c r="AB27" s="195">
        <v>96</v>
      </c>
      <c r="AC27" s="197">
        <f>AB27/$B27</f>
        <v>0.91428571428571426</v>
      </c>
      <c r="AD27" s="198">
        <v>64</v>
      </c>
      <c r="AE27" s="199">
        <f>AD27/$C27</f>
        <v>0.85333333333333339</v>
      </c>
      <c r="AF27" s="195">
        <v>100</v>
      </c>
      <c r="AG27" s="197">
        <f>AF27/$B27</f>
        <v>0.95238095238095233</v>
      </c>
      <c r="AH27" s="198">
        <v>75</v>
      </c>
      <c r="AI27" s="199">
        <f>AH27/$C27</f>
        <v>1</v>
      </c>
      <c r="AJ27" s="195">
        <v>90</v>
      </c>
      <c r="AK27" s="197">
        <f>AJ27/$B27</f>
        <v>0.8571428571428571</v>
      </c>
      <c r="AL27" s="198">
        <v>59</v>
      </c>
      <c r="AM27" s="199">
        <f>AL27/$C27</f>
        <v>0.78666666666666663</v>
      </c>
      <c r="AN27" s="195">
        <v>105</v>
      </c>
      <c r="AO27" s="197">
        <f>AN27/$B27</f>
        <v>1</v>
      </c>
      <c r="AP27" s="198">
        <v>75</v>
      </c>
      <c r="AQ27" s="199">
        <f>AP27/$C27</f>
        <v>1</v>
      </c>
      <c r="AR27" s="195">
        <v>78</v>
      </c>
      <c r="AS27" s="197">
        <f>AR27/$B27</f>
        <v>0.74285714285714288</v>
      </c>
      <c r="AT27" s="198">
        <v>26</v>
      </c>
      <c r="AU27" s="199">
        <f>AT27/$C27</f>
        <v>0.34666666666666668</v>
      </c>
    </row>
    <row r="28" spans="1:47" x14ac:dyDescent="0.3">
      <c r="A28" s="194" t="s">
        <v>379</v>
      </c>
      <c r="B28" s="195">
        <v>240</v>
      </c>
      <c r="C28" s="196">
        <v>150</v>
      </c>
      <c r="D28" s="195">
        <v>240</v>
      </c>
      <c r="E28" s="197">
        <f t="shared" ref="E28:E34" si="43">D28/$B28</f>
        <v>1</v>
      </c>
      <c r="F28" s="198">
        <v>150</v>
      </c>
      <c r="G28" s="199">
        <f t="shared" ref="G28:G34" si="44">F28/$C28</f>
        <v>1</v>
      </c>
      <c r="H28" s="195">
        <v>111</v>
      </c>
      <c r="I28" s="197">
        <f t="shared" ref="I28:I34" si="45">H28/$B28</f>
        <v>0.46250000000000002</v>
      </c>
      <c r="J28" s="198">
        <v>69</v>
      </c>
      <c r="K28" s="199">
        <f t="shared" ref="K28:K34" si="46">J28/$C28</f>
        <v>0.46</v>
      </c>
      <c r="L28" s="195">
        <v>193</v>
      </c>
      <c r="M28" s="197">
        <f t="shared" ref="M28:M34" si="47">L28/$B28</f>
        <v>0.8041666666666667</v>
      </c>
      <c r="N28" s="198">
        <v>101</v>
      </c>
      <c r="O28" s="199">
        <f t="shared" ref="O28:O34" si="48">N28/$C28</f>
        <v>0.67333333333333334</v>
      </c>
      <c r="P28" s="195">
        <v>240</v>
      </c>
      <c r="Q28" s="197">
        <f t="shared" ref="Q28:Q34" si="49">P28/$B28</f>
        <v>1</v>
      </c>
      <c r="R28" s="198">
        <v>150</v>
      </c>
      <c r="S28" s="199">
        <f t="shared" ref="S28:S34" si="50">R28/$C28</f>
        <v>1</v>
      </c>
      <c r="T28" s="195">
        <v>186</v>
      </c>
      <c r="U28" s="197">
        <f t="shared" ref="U28:U34" si="51">T28/$B28</f>
        <v>0.77500000000000002</v>
      </c>
      <c r="V28" s="198">
        <v>98</v>
      </c>
      <c r="W28" s="199">
        <f t="shared" ref="W28:W34" si="52">V28/$C28</f>
        <v>0.65333333333333332</v>
      </c>
      <c r="X28" s="195">
        <v>168</v>
      </c>
      <c r="Y28" s="197">
        <f t="shared" ref="Y28:Y34" si="53">X28/$B28</f>
        <v>0.7</v>
      </c>
      <c r="Z28" s="198">
        <v>105</v>
      </c>
      <c r="AA28" s="199">
        <f t="shared" ref="AA28:AA34" si="54">Z28/$C28</f>
        <v>0.7</v>
      </c>
      <c r="AB28" s="195">
        <v>196</v>
      </c>
      <c r="AC28" s="197">
        <f t="shared" ref="AC28:AC34" si="55">AB28/$B28</f>
        <v>0.81666666666666665</v>
      </c>
      <c r="AD28" s="198">
        <v>105</v>
      </c>
      <c r="AE28" s="199">
        <f t="shared" ref="AE28:AE34" si="56">AD28/$C28</f>
        <v>0.7</v>
      </c>
      <c r="AF28" s="195">
        <v>240</v>
      </c>
      <c r="AG28" s="197">
        <f t="shared" ref="AG28:AG34" si="57">AF28/$B28</f>
        <v>1</v>
      </c>
      <c r="AH28" s="198">
        <v>145</v>
      </c>
      <c r="AI28" s="199">
        <f t="shared" ref="AI28:AI34" si="58">AH28/$C28</f>
        <v>0.96666666666666667</v>
      </c>
      <c r="AJ28" s="195">
        <v>183</v>
      </c>
      <c r="AK28" s="197">
        <f t="shared" ref="AK28:AK34" si="59">AJ28/$B28</f>
        <v>0.76249999999999996</v>
      </c>
      <c r="AL28" s="198">
        <v>97</v>
      </c>
      <c r="AM28" s="199">
        <f t="shared" ref="AM28:AM34" si="60">AL28/$C28</f>
        <v>0.64666666666666661</v>
      </c>
      <c r="AN28" s="195">
        <v>240</v>
      </c>
      <c r="AO28" s="197">
        <f t="shared" ref="AO28:AO34" si="61">AN28/$B28</f>
        <v>1</v>
      </c>
      <c r="AP28" s="198">
        <v>150</v>
      </c>
      <c r="AQ28" s="199">
        <f t="shared" ref="AQ28:AQ34" si="62">AP28/$C28</f>
        <v>1</v>
      </c>
      <c r="AR28" s="195">
        <v>180</v>
      </c>
      <c r="AS28" s="197">
        <f t="shared" ref="AS28:AS34" si="63">AR28/$B28</f>
        <v>0.75</v>
      </c>
      <c r="AT28" s="198">
        <v>48</v>
      </c>
      <c r="AU28" s="199">
        <f t="shared" ref="AU28:AU34" si="64">AT28/$C28</f>
        <v>0.32</v>
      </c>
    </row>
    <row r="29" spans="1:47" x14ac:dyDescent="0.3">
      <c r="A29" s="194" t="s">
        <v>380</v>
      </c>
      <c r="B29" s="195">
        <v>240</v>
      </c>
      <c r="C29" s="196">
        <v>150</v>
      </c>
      <c r="D29" s="195">
        <v>130</v>
      </c>
      <c r="E29" s="197">
        <f t="shared" si="43"/>
        <v>0.54166666666666663</v>
      </c>
      <c r="F29" s="198">
        <v>75</v>
      </c>
      <c r="G29" s="199">
        <f t="shared" si="44"/>
        <v>0.5</v>
      </c>
      <c r="H29" s="195">
        <v>111</v>
      </c>
      <c r="I29" s="197">
        <f t="shared" si="45"/>
        <v>0.46250000000000002</v>
      </c>
      <c r="J29" s="198">
        <v>69</v>
      </c>
      <c r="K29" s="199">
        <f t="shared" si="46"/>
        <v>0.46</v>
      </c>
      <c r="L29" s="195">
        <v>193</v>
      </c>
      <c r="M29" s="197">
        <f t="shared" si="47"/>
        <v>0.8041666666666667</v>
      </c>
      <c r="N29" s="198">
        <v>101</v>
      </c>
      <c r="O29" s="199">
        <f t="shared" si="48"/>
        <v>0.67333333333333334</v>
      </c>
      <c r="P29" s="195">
        <v>130</v>
      </c>
      <c r="Q29" s="197">
        <f t="shared" si="49"/>
        <v>0.54166666666666663</v>
      </c>
      <c r="R29" s="198">
        <v>75</v>
      </c>
      <c r="S29" s="199">
        <f t="shared" si="50"/>
        <v>0.5</v>
      </c>
      <c r="T29" s="195">
        <v>114</v>
      </c>
      <c r="U29" s="197">
        <f t="shared" si="51"/>
        <v>0.47499999999999998</v>
      </c>
      <c r="V29" s="198">
        <v>57</v>
      </c>
      <c r="W29" s="199">
        <f t="shared" si="52"/>
        <v>0.38</v>
      </c>
      <c r="X29" s="195">
        <v>168</v>
      </c>
      <c r="Y29" s="197">
        <f t="shared" si="53"/>
        <v>0.7</v>
      </c>
      <c r="Z29" s="198">
        <v>105</v>
      </c>
      <c r="AA29" s="199">
        <f t="shared" si="54"/>
        <v>0.7</v>
      </c>
      <c r="AB29" s="195">
        <v>120</v>
      </c>
      <c r="AC29" s="197">
        <f t="shared" si="55"/>
        <v>0.5</v>
      </c>
      <c r="AD29" s="198">
        <v>61</v>
      </c>
      <c r="AE29" s="199">
        <f t="shared" si="56"/>
        <v>0.40666666666666668</v>
      </c>
      <c r="AF29" s="195">
        <v>130</v>
      </c>
      <c r="AG29" s="197">
        <f t="shared" si="57"/>
        <v>0.54166666666666663</v>
      </c>
      <c r="AH29" s="198">
        <v>75</v>
      </c>
      <c r="AI29" s="199">
        <f t="shared" si="58"/>
        <v>0.5</v>
      </c>
      <c r="AJ29" s="195">
        <v>92</v>
      </c>
      <c r="AK29" s="197">
        <f t="shared" si="59"/>
        <v>0.38333333333333336</v>
      </c>
      <c r="AL29" s="198">
        <v>49</v>
      </c>
      <c r="AM29" s="199">
        <f t="shared" si="60"/>
        <v>0.32666666666666666</v>
      </c>
      <c r="AN29" s="195">
        <v>130</v>
      </c>
      <c r="AO29" s="197">
        <f t="shared" si="61"/>
        <v>0.54166666666666663</v>
      </c>
      <c r="AP29" s="198">
        <v>75</v>
      </c>
      <c r="AQ29" s="199">
        <f t="shared" si="62"/>
        <v>0.5</v>
      </c>
      <c r="AR29" s="195">
        <v>98</v>
      </c>
      <c r="AS29" s="197">
        <f t="shared" si="63"/>
        <v>0.40833333333333333</v>
      </c>
      <c r="AT29" s="198">
        <v>30</v>
      </c>
      <c r="AU29" s="199">
        <f t="shared" si="64"/>
        <v>0.2</v>
      </c>
    </row>
    <row r="30" spans="1:47" x14ac:dyDescent="0.3">
      <c r="A30" s="194" t="s">
        <v>381</v>
      </c>
      <c r="B30" s="195">
        <v>240</v>
      </c>
      <c r="C30" s="196">
        <v>150</v>
      </c>
      <c r="D30" s="195">
        <v>65</v>
      </c>
      <c r="E30" s="197">
        <f t="shared" si="43"/>
        <v>0.27083333333333331</v>
      </c>
      <c r="F30" s="198">
        <v>45</v>
      </c>
      <c r="G30" s="199">
        <f t="shared" si="44"/>
        <v>0.3</v>
      </c>
      <c r="H30" s="195">
        <v>111</v>
      </c>
      <c r="I30" s="197">
        <f t="shared" si="45"/>
        <v>0.46250000000000002</v>
      </c>
      <c r="J30" s="198">
        <v>69</v>
      </c>
      <c r="K30" s="199">
        <f t="shared" si="46"/>
        <v>0.46</v>
      </c>
      <c r="L30" s="195">
        <v>193</v>
      </c>
      <c r="M30" s="197">
        <f t="shared" si="47"/>
        <v>0.8041666666666667</v>
      </c>
      <c r="N30" s="198">
        <v>101</v>
      </c>
      <c r="O30" s="199">
        <f t="shared" si="48"/>
        <v>0.67333333333333334</v>
      </c>
      <c r="P30" s="195">
        <v>65</v>
      </c>
      <c r="Q30" s="197">
        <f t="shared" si="49"/>
        <v>0.27083333333333331</v>
      </c>
      <c r="R30" s="198">
        <v>45</v>
      </c>
      <c r="S30" s="199">
        <f t="shared" si="50"/>
        <v>0.3</v>
      </c>
      <c r="T30" s="195">
        <v>58</v>
      </c>
      <c r="U30" s="197">
        <f t="shared" si="51"/>
        <v>0.24166666666666667</v>
      </c>
      <c r="V30" s="198">
        <v>30</v>
      </c>
      <c r="W30" s="199">
        <f t="shared" si="52"/>
        <v>0.2</v>
      </c>
      <c r="X30" s="195">
        <v>168</v>
      </c>
      <c r="Y30" s="197">
        <f t="shared" si="53"/>
        <v>0.7</v>
      </c>
      <c r="Z30" s="198">
        <v>105</v>
      </c>
      <c r="AA30" s="199">
        <f t="shared" si="54"/>
        <v>0.7</v>
      </c>
      <c r="AB30" s="195">
        <v>60</v>
      </c>
      <c r="AC30" s="197">
        <f t="shared" si="55"/>
        <v>0.25</v>
      </c>
      <c r="AD30" s="198">
        <v>31</v>
      </c>
      <c r="AE30" s="199">
        <f t="shared" si="56"/>
        <v>0.20666666666666667</v>
      </c>
      <c r="AF30" s="195">
        <v>65</v>
      </c>
      <c r="AG30" s="197">
        <f t="shared" si="57"/>
        <v>0.27083333333333331</v>
      </c>
      <c r="AH30" s="198">
        <v>45</v>
      </c>
      <c r="AI30" s="199">
        <f t="shared" si="58"/>
        <v>0.3</v>
      </c>
      <c r="AJ30" s="195">
        <v>46</v>
      </c>
      <c r="AK30" s="197">
        <f t="shared" si="59"/>
        <v>0.19166666666666668</v>
      </c>
      <c r="AL30" s="198">
        <v>25</v>
      </c>
      <c r="AM30" s="199">
        <f t="shared" si="60"/>
        <v>0.16666666666666666</v>
      </c>
      <c r="AN30" s="195">
        <v>65</v>
      </c>
      <c r="AO30" s="197">
        <f t="shared" si="61"/>
        <v>0.27083333333333331</v>
      </c>
      <c r="AP30" s="198">
        <v>45</v>
      </c>
      <c r="AQ30" s="199">
        <f t="shared" si="62"/>
        <v>0.3</v>
      </c>
      <c r="AR30" s="195">
        <v>48</v>
      </c>
      <c r="AS30" s="197">
        <f t="shared" si="63"/>
        <v>0.2</v>
      </c>
      <c r="AT30" s="198">
        <v>30</v>
      </c>
      <c r="AU30" s="199">
        <f t="shared" si="64"/>
        <v>0.2</v>
      </c>
    </row>
    <row r="31" spans="1:47" s="244" customFormat="1" x14ac:dyDescent="0.3">
      <c r="A31" s="238" t="s">
        <v>323</v>
      </c>
      <c r="B31" s="239">
        <v>130</v>
      </c>
      <c r="C31" s="240">
        <v>75</v>
      </c>
      <c r="D31" s="239">
        <v>130</v>
      </c>
      <c r="E31" s="241">
        <f t="shared" si="43"/>
        <v>1</v>
      </c>
      <c r="F31" s="242">
        <v>75</v>
      </c>
      <c r="G31" s="243">
        <f t="shared" si="44"/>
        <v>1</v>
      </c>
      <c r="H31" s="239">
        <v>60</v>
      </c>
      <c r="I31" s="241">
        <f t="shared" si="45"/>
        <v>0.46153846153846156</v>
      </c>
      <c r="J31" s="242">
        <v>35</v>
      </c>
      <c r="K31" s="243">
        <f t="shared" si="46"/>
        <v>0.46666666666666667</v>
      </c>
      <c r="L31" s="239">
        <v>117</v>
      </c>
      <c r="M31" s="241">
        <f t="shared" si="47"/>
        <v>0.9</v>
      </c>
      <c r="N31" s="242">
        <v>58</v>
      </c>
      <c r="O31" s="243">
        <f t="shared" si="48"/>
        <v>0.77333333333333332</v>
      </c>
      <c r="P31" s="239">
        <v>130</v>
      </c>
      <c r="Q31" s="241">
        <f t="shared" si="49"/>
        <v>1</v>
      </c>
      <c r="R31" s="242">
        <v>75</v>
      </c>
      <c r="S31" s="243">
        <f t="shared" si="50"/>
        <v>1</v>
      </c>
      <c r="T31" s="239">
        <v>114</v>
      </c>
      <c r="U31" s="241">
        <f t="shared" si="51"/>
        <v>0.87692307692307692</v>
      </c>
      <c r="V31" s="242">
        <v>57</v>
      </c>
      <c r="W31" s="243">
        <f t="shared" si="52"/>
        <v>0.76</v>
      </c>
      <c r="X31" s="239">
        <v>91</v>
      </c>
      <c r="Y31" s="241">
        <f t="shared" si="53"/>
        <v>0.7</v>
      </c>
      <c r="Z31" s="242">
        <v>53</v>
      </c>
      <c r="AA31" s="243">
        <f t="shared" si="54"/>
        <v>0.70666666666666667</v>
      </c>
      <c r="AB31" s="239">
        <v>120</v>
      </c>
      <c r="AC31" s="241">
        <f t="shared" si="55"/>
        <v>0.92307692307692313</v>
      </c>
      <c r="AD31" s="242">
        <v>61</v>
      </c>
      <c r="AE31" s="243">
        <f t="shared" si="56"/>
        <v>0.81333333333333335</v>
      </c>
      <c r="AF31" s="239">
        <v>130</v>
      </c>
      <c r="AG31" s="241">
        <f t="shared" si="57"/>
        <v>1</v>
      </c>
      <c r="AH31" s="242">
        <v>75</v>
      </c>
      <c r="AI31" s="243">
        <f t="shared" si="58"/>
        <v>1</v>
      </c>
      <c r="AJ31" s="239">
        <v>112</v>
      </c>
      <c r="AK31" s="241">
        <f t="shared" si="59"/>
        <v>0.86153846153846159</v>
      </c>
      <c r="AL31" s="242">
        <v>56</v>
      </c>
      <c r="AM31" s="243">
        <f t="shared" si="60"/>
        <v>0.7466666666666667</v>
      </c>
      <c r="AN31" s="239">
        <v>130</v>
      </c>
      <c r="AO31" s="241">
        <f t="shared" si="61"/>
        <v>1</v>
      </c>
      <c r="AP31" s="242">
        <v>75</v>
      </c>
      <c r="AQ31" s="243">
        <f t="shared" si="62"/>
        <v>1</v>
      </c>
      <c r="AR31" s="239">
        <v>98</v>
      </c>
      <c r="AS31" s="241">
        <f t="shared" si="63"/>
        <v>0.75384615384615383</v>
      </c>
      <c r="AT31" s="242">
        <v>20</v>
      </c>
      <c r="AU31" s="243">
        <f t="shared" si="64"/>
        <v>0.26666666666666666</v>
      </c>
    </row>
    <row r="32" spans="1:47" s="251" customFormat="1" x14ac:dyDescent="0.3">
      <c r="A32" s="245" t="s">
        <v>324</v>
      </c>
      <c r="B32" s="246">
        <v>65</v>
      </c>
      <c r="C32" s="247">
        <v>45</v>
      </c>
      <c r="D32" s="246">
        <v>65</v>
      </c>
      <c r="E32" s="248">
        <f t="shared" si="43"/>
        <v>1</v>
      </c>
      <c r="F32" s="249">
        <v>45</v>
      </c>
      <c r="G32" s="250">
        <f t="shared" si="44"/>
        <v>1</v>
      </c>
      <c r="H32" s="246">
        <v>30</v>
      </c>
      <c r="I32" s="248">
        <f t="shared" si="45"/>
        <v>0.46153846153846156</v>
      </c>
      <c r="J32" s="249">
        <v>21</v>
      </c>
      <c r="K32" s="250">
        <f t="shared" si="46"/>
        <v>0.46666666666666667</v>
      </c>
      <c r="L32" s="246">
        <v>59</v>
      </c>
      <c r="M32" s="248">
        <f t="shared" si="47"/>
        <v>0.90769230769230769</v>
      </c>
      <c r="N32" s="249">
        <v>30</v>
      </c>
      <c r="O32" s="250">
        <f t="shared" si="48"/>
        <v>0.66666666666666663</v>
      </c>
      <c r="P32" s="246">
        <v>65</v>
      </c>
      <c r="Q32" s="248">
        <f t="shared" si="49"/>
        <v>1</v>
      </c>
      <c r="R32" s="249">
        <v>45</v>
      </c>
      <c r="S32" s="250">
        <f t="shared" si="50"/>
        <v>1</v>
      </c>
      <c r="T32" s="246">
        <v>58</v>
      </c>
      <c r="U32" s="248">
        <f t="shared" si="51"/>
        <v>0.89230769230769236</v>
      </c>
      <c r="V32" s="249">
        <v>30</v>
      </c>
      <c r="W32" s="250">
        <f t="shared" si="52"/>
        <v>0.66666666666666663</v>
      </c>
      <c r="X32" s="246">
        <v>46</v>
      </c>
      <c r="Y32" s="248">
        <f t="shared" si="53"/>
        <v>0.70769230769230773</v>
      </c>
      <c r="Z32" s="249">
        <v>32</v>
      </c>
      <c r="AA32" s="250">
        <f t="shared" si="54"/>
        <v>0.71111111111111114</v>
      </c>
      <c r="AB32" s="246">
        <v>60</v>
      </c>
      <c r="AC32" s="248">
        <f t="shared" si="55"/>
        <v>0.92307692307692313</v>
      </c>
      <c r="AD32" s="249">
        <v>31</v>
      </c>
      <c r="AE32" s="250">
        <f t="shared" si="56"/>
        <v>0.68888888888888888</v>
      </c>
      <c r="AF32" s="246">
        <v>65</v>
      </c>
      <c r="AG32" s="248">
        <f t="shared" si="57"/>
        <v>1</v>
      </c>
      <c r="AH32" s="249">
        <v>0</v>
      </c>
      <c r="AI32" s="250">
        <f t="shared" si="58"/>
        <v>0</v>
      </c>
      <c r="AJ32" s="246">
        <v>57</v>
      </c>
      <c r="AK32" s="248">
        <f t="shared" si="59"/>
        <v>0.87692307692307692</v>
      </c>
      <c r="AL32" s="249">
        <v>29</v>
      </c>
      <c r="AM32" s="250">
        <f t="shared" si="60"/>
        <v>0.64444444444444449</v>
      </c>
      <c r="AN32" s="246">
        <v>65</v>
      </c>
      <c r="AO32" s="248">
        <f t="shared" si="61"/>
        <v>1</v>
      </c>
      <c r="AP32" s="249">
        <v>45</v>
      </c>
      <c r="AQ32" s="250">
        <f t="shared" si="62"/>
        <v>1</v>
      </c>
      <c r="AR32" s="246">
        <v>40</v>
      </c>
      <c r="AS32" s="248">
        <f t="shared" si="63"/>
        <v>0.61538461538461542</v>
      </c>
      <c r="AT32" s="249">
        <v>20</v>
      </c>
      <c r="AU32" s="250">
        <f t="shared" si="64"/>
        <v>0.44444444444444442</v>
      </c>
    </row>
    <row r="33" spans="1:47" x14ac:dyDescent="0.3">
      <c r="A33" s="194" t="s">
        <v>325</v>
      </c>
      <c r="B33" s="195">
        <v>60</v>
      </c>
      <c r="C33" s="196">
        <v>40</v>
      </c>
      <c r="D33" s="195">
        <v>60</v>
      </c>
      <c r="E33" s="197">
        <f t="shared" si="43"/>
        <v>1</v>
      </c>
      <c r="F33" s="198">
        <v>40</v>
      </c>
      <c r="G33" s="199">
        <f t="shared" si="44"/>
        <v>1</v>
      </c>
      <c r="H33" s="195">
        <v>28</v>
      </c>
      <c r="I33" s="197">
        <f t="shared" si="45"/>
        <v>0.46666666666666667</v>
      </c>
      <c r="J33" s="198">
        <v>19</v>
      </c>
      <c r="K33" s="199">
        <f t="shared" si="46"/>
        <v>0.47499999999999998</v>
      </c>
      <c r="L33" s="195">
        <v>54</v>
      </c>
      <c r="M33" s="197">
        <f t="shared" si="47"/>
        <v>0.9</v>
      </c>
      <c r="N33" s="198">
        <v>26</v>
      </c>
      <c r="O33" s="199">
        <f t="shared" si="48"/>
        <v>0.65</v>
      </c>
      <c r="P33" s="195">
        <v>60</v>
      </c>
      <c r="Q33" s="197">
        <f t="shared" si="49"/>
        <v>1</v>
      </c>
      <c r="R33" s="198">
        <v>40</v>
      </c>
      <c r="S33" s="199">
        <f t="shared" si="50"/>
        <v>1</v>
      </c>
      <c r="T33" s="195">
        <v>54</v>
      </c>
      <c r="U33" s="197">
        <f t="shared" si="51"/>
        <v>0.9</v>
      </c>
      <c r="V33" s="198">
        <v>25</v>
      </c>
      <c r="W33" s="199">
        <f t="shared" si="52"/>
        <v>0.625</v>
      </c>
      <c r="X33" s="195">
        <v>42</v>
      </c>
      <c r="Y33" s="197">
        <f t="shared" si="53"/>
        <v>0.7</v>
      </c>
      <c r="Z33" s="198">
        <v>28</v>
      </c>
      <c r="AA33" s="199">
        <f t="shared" si="54"/>
        <v>0.7</v>
      </c>
      <c r="AB33" s="195">
        <v>56</v>
      </c>
      <c r="AC33" s="197">
        <f t="shared" si="55"/>
        <v>0.93333333333333335</v>
      </c>
      <c r="AD33" s="198">
        <v>27</v>
      </c>
      <c r="AE33" s="199">
        <f t="shared" si="56"/>
        <v>0.67500000000000004</v>
      </c>
      <c r="AF33" s="195">
        <v>60</v>
      </c>
      <c r="AG33" s="197">
        <f t="shared" si="57"/>
        <v>1</v>
      </c>
      <c r="AH33" s="198">
        <v>0</v>
      </c>
      <c r="AI33" s="199">
        <f t="shared" si="58"/>
        <v>0</v>
      </c>
      <c r="AJ33" s="195">
        <v>52</v>
      </c>
      <c r="AK33" s="197">
        <f t="shared" si="59"/>
        <v>0.8666666666666667</v>
      </c>
      <c r="AL33" s="198">
        <v>25</v>
      </c>
      <c r="AM33" s="199">
        <f t="shared" si="60"/>
        <v>0.625</v>
      </c>
      <c r="AN33" s="195">
        <v>60</v>
      </c>
      <c r="AO33" s="197">
        <f t="shared" si="61"/>
        <v>1</v>
      </c>
      <c r="AP33" s="198">
        <v>40</v>
      </c>
      <c r="AQ33" s="199">
        <f t="shared" si="62"/>
        <v>1</v>
      </c>
      <c r="AR33" s="195">
        <v>40</v>
      </c>
      <c r="AS33" s="197">
        <f t="shared" si="63"/>
        <v>0.66666666666666663</v>
      </c>
      <c r="AT33" s="198">
        <v>20</v>
      </c>
      <c r="AU33" s="199">
        <f t="shared" si="64"/>
        <v>0.5</v>
      </c>
    </row>
    <row r="34" spans="1:47" ht="14.5" thickBot="1" x14ac:dyDescent="0.35">
      <c r="A34" s="194" t="s">
        <v>326</v>
      </c>
      <c r="B34" s="200">
        <v>45</v>
      </c>
      <c r="C34" s="201">
        <v>35</v>
      </c>
      <c r="D34" s="200">
        <v>45</v>
      </c>
      <c r="E34" s="202">
        <f t="shared" si="43"/>
        <v>1</v>
      </c>
      <c r="F34" s="203">
        <v>35</v>
      </c>
      <c r="G34" s="204">
        <f t="shared" si="44"/>
        <v>1</v>
      </c>
      <c r="H34" s="200">
        <v>21</v>
      </c>
      <c r="I34" s="202">
        <f t="shared" si="45"/>
        <v>0.46666666666666667</v>
      </c>
      <c r="J34" s="203">
        <v>17</v>
      </c>
      <c r="K34" s="204">
        <f t="shared" si="46"/>
        <v>0.48571428571428571</v>
      </c>
      <c r="L34" s="200">
        <v>45</v>
      </c>
      <c r="M34" s="202">
        <f t="shared" si="47"/>
        <v>1</v>
      </c>
      <c r="N34" s="203">
        <v>35</v>
      </c>
      <c r="O34" s="204">
        <f t="shared" si="48"/>
        <v>1</v>
      </c>
      <c r="P34" s="200">
        <v>45</v>
      </c>
      <c r="Q34" s="202">
        <f t="shared" si="49"/>
        <v>1</v>
      </c>
      <c r="R34" s="203">
        <v>35</v>
      </c>
      <c r="S34" s="204">
        <f t="shared" si="50"/>
        <v>1</v>
      </c>
      <c r="T34" s="200">
        <v>45</v>
      </c>
      <c r="U34" s="202">
        <f t="shared" si="51"/>
        <v>1</v>
      </c>
      <c r="V34" s="203">
        <v>35</v>
      </c>
      <c r="W34" s="204">
        <f t="shared" si="52"/>
        <v>1</v>
      </c>
      <c r="X34" s="200">
        <v>32</v>
      </c>
      <c r="Y34" s="202">
        <f t="shared" si="53"/>
        <v>0.71111111111111114</v>
      </c>
      <c r="Z34" s="203">
        <v>25</v>
      </c>
      <c r="AA34" s="204">
        <f t="shared" si="54"/>
        <v>0.7142857142857143</v>
      </c>
      <c r="AB34" s="200">
        <v>45</v>
      </c>
      <c r="AC34" s="202">
        <f t="shared" si="55"/>
        <v>1</v>
      </c>
      <c r="AD34" s="203">
        <v>35</v>
      </c>
      <c r="AE34" s="204">
        <f t="shared" si="56"/>
        <v>1</v>
      </c>
      <c r="AF34" s="200">
        <v>45</v>
      </c>
      <c r="AG34" s="202">
        <f t="shared" si="57"/>
        <v>1</v>
      </c>
      <c r="AH34" s="203">
        <v>35</v>
      </c>
      <c r="AI34" s="204">
        <f t="shared" si="58"/>
        <v>1</v>
      </c>
      <c r="AJ34" s="200">
        <v>45</v>
      </c>
      <c r="AK34" s="202">
        <f t="shared" si="59"/>
        <v>1</v>
      </c>
      <c r="AL34" s="203">
        <v>35</v>
      </c>
      <c r="AM34" s="204">
        <f t="shared" si="60"/>
        <v>1</v>
      </c>
      <c r="AN34" s="200">
        <v>45</v>
      </c>
      <c r="AO34" s="202">
        <f t="shared" si="61"/>
        <v>1</v>
      </c>
      <c r="AP34" s="203">
        <v>35</v>
      </c>
      <c r="AQ34" s="204">
        <f t="shared" si="62"/>
        <v>1</v>
      </c>
      <c r="AR34" s="200">
        <v>34</v>
      </c>
      <c r="AS34" s="202">
        <f t="shared" si="63"/>
        <v>0.75555555555555554</v>
      </c>
      <c r="AT34" s="203">
        <v>26</v>
      </c>
      <c r="AU34" s="204">
        <f t="shared" si="64"/>
        <v>0.74285714285714288</v>
      </c>
    </row>
    <row r="36" spans="1:47" x14ac:dyDescent="0.3">
      <c r="B36" s="207">
        <f>B6-B27</f>
        <v>0</v>
      </c>
      <c r="C36" s="207">
        <f t="shared" ref="C36:AT41" si="65">C6-C27</f>
        <v>0</v>
      </c>
      <c r="D36" s="207">
        <f t="shared" si="65"/>
        <v>0</v>
      </c>
      <c r="E36" s="207"/>
      <c r="F36" s="207">
        <f t="shared" si="65"/>
        <v>0</v>
      </c>
      <c r="G36" s="207"/>
      <c r="H36" s="207">
        <f t="shared" si="65"/>
        <v>0</v>
      </c>
      <c r="I36" s="207"/>
      <c r="J36" s="207">
        <f t="shared" si="65"/>
        <v>0</v>
      </c>
      <c r="K36" s="207"/>
      <c r="L36" s="207">
        <f t="shared" si="65"/>
        <v>0</v>
      </c>
      <c r="M36" s="207"/>
      <c r="N36" s="207">
        <f t="shared" si="65"/>
        <v>0</v>
      </c>
      <c r="O36" s="207"/>
      <c r="P36" s="207">
        <f t="shared" si="65"/>
        <v>0</v>
      </c>
      <c r="Q36" s="207"/>
      <c r="R36" s="207">
        <f t="shared" si="65"/>
        <v>0</v>
      </c>
      <c r="S36" s="207"/>
      <c r="T36" s="207">
        <f t="shared" si="65"/>
        <v>0</v>
      </c>
      <c r="U36" s="207"/>
      <c r="V36" s="207">
        <f t="shared" si="65"/>
        <v>0</v>
      </c>
      <c r="W36" s="207"/>
      <c r="X36" s="207">
        <f t="shared" si="65"/>
        <v>0</v>
      </c>
      <c r="Y36" s="207"/>
      <c r="Z36" s="207">
        <f t="shared" si="65"/>
        <v>0</v>
      </c>
      <c r="AA36" s="207"/>
      <c r="AB36" s="207">
        <f t="shared" si="65"/>
        <v>9</v>
      </c>
      <c r="AC36" s="207"/>
      <c r="AD36" s="207">
        <f t="shared" si="65"/>
        <v>9</v>
      </c>
      <c r="AE36" s="207"/>
      <c r="AF36" s="207">
        <f t="shared" si="65"/>
        <v>0</v>
      </c>
      <c r="AG36" s="207"/>
      <c r="AH36" s="207">
        <f t="shared" si="65"/>
        <v>0</v>
      </c>
      <c r="AI36" s="207"/>
      <c r="AJ36" s="207">
        <f t="shared" si="65"/>
        <v>0</v>
      </c>
      <c r="AK36" s="207"/>
      <c r="AL36" s="207">
        <f t="shared" si="65"/>
        <v>0</v>
      </c>
      <c r="AM36" s="207"/>
      <c r="AN36" s="207">
        <f t="shared" si="65"/>
        <v>0</v>
      </c>
      <c r="AO36" s="207"/>
      <c r="AP36" s="207">
        <f t="shared" si="65"/>
        <v>0</v>
      </c>
      <c r="AQ36" s="207"/>
      <c r="AR36" s="207">
        <f t="shared" si="65"/>
        <v>0</v>
      </c>
      <c r="AS36" s="207"/>
      <c r="AT36" s="207">
        <f t="shared" si="65"/>
        <v>0</v>
      </c>
      <c r="AU36" s="207"/>
    </row>
    <row r="37" spans="1:47" x14ac:dyDescent="0.3">
      <c r="B37" s="207">
        <f t="shared" ref="B37:P43" si="66">B7-B28</f>
        <v>0</v>
      </c>
      <c r="C37" s="207">
        <f t="shared" si="66"/>
        <v>0</v>
      </c>
      <c r="D37" s="207">
        <f t="shared" si="66"/>
        <v>0</v>
      </c>
      <c r="E37" s="207"/>
      <c r="F37" s="207">
        <f t="shared" si="66"/>
        <v>0</v>
      </c>
      <c r="G37" s="207"/>
      <c r="H37" s="207">
        <f t="shared" si="66"/>
        <v>0</v>
      </c>
      <c r="I37" s="207"/>
      <c r="J37" s="207">
        <f t="shared" si="66"/>
        <v>0</v>
      </c>
      <c r="K37" s="207"/>
      <c r="L37" s="207">
        <f t="shared" si="66"/>
        <v>0</v>
      </c>
      <c r="M37" s="207"/>
      <c r="N37" s="207">
        <f t="shared" si="66"/>
        <v>0</v>
      </c>
      <c r="O37" s="207"/>
      <c r="P37" s="207">
        <f t="shared" si="66"/>
        <v>0</v>
      </c>
      <c r="Q37" s="207"/>
      <c r="R37" s="207">
        <f t="shared" si="65"/>
        <v>0</v>
      </c>
      <c r="S37" s="207"/>
      <c r="T37" s="207">
        <f t="shared" si="65"/>
        <v>0</v>
      </c>
      <c r="U37" s="207"/>
      <c r="V37" s="207">
        <f t="shared" si="65"/>
        <v>0</v>
      </c>
      <c r="W37" s="207"/>
      <c r="X37" s="207">
        <f t="shared" si="65"/>
        <v>0</v>
      </c>
      <c r="Y37" s="207"/>
      <c r="Z37" s="207">
        <f t="shared" si="65"/>
        <v>0</v>
      </c>
      <c r="AA37" s="207"/>
      <c r="AB37" s="207">
        <f t="shared" si="65"/>
        <v>26</v>
      </c>
      <c r="AC37" s="207"/>
      <c r="AD37" s="207">
        <f t="shared" si="65"/>
        <v>14</v>
      </c>
      <c r="AE37" s="207"/>
      <c r="AF37" s="207">
        <f t="shared" si="65"/>
        <v>0</v>
      </c>
      <c r="AG37" s="207"/>
      <c r="AH37" s="207">
        <f t="shared" si="65"/>
        <v>0</v>
      </c>
      <c r="AI37" s="207"/>
      <c r="AJ37" s="207">
        <f t="shared" si="65"/>
        <v>0</v>
      </c>
      <c r="AK37" s="207"/>
      <c r="AL37" s="207">
        <f t="shared" si="65"/>
        <v>0</v>
      </c>
      <c r="AM37" s="207"/>
      <c r="AN37" s="207">
        <f t="shared" si="65"/>
        <v>0</v>
      </c>
      <c r="AO37" s="207"/>
      <c r="AP37" s="207">
        <f t="shared" si="65"/>
        <v>0</v>
      </c>
      <c r="AQ37" s="207"/>
      <c r="AR37" s="207">
        <f t="shared" si="65"/>
        <v>0</v>
      </c>
      <c r="AS37" s="207"/>
      <c r="AT37" s="207">
        <f t="shared" si="65"/>
        <v>0</v>
      </c>
      <c r="AU37" s="207"/>
    </row>
    <row r="38" spans="1:47" x14ac:dyDescent="0.3">
      <c r="B38" s="207">
        <f t="shared" si="66"/>
        <v>0</v>
      </c>
      <c r="C38" s="207">
        <f t="shared" si="65"/>
        <v>0</v>
      </c>
      <c r="D38" s="207">
        <f t="shared" si="65"/>
        <v>0</v>
      </c>
      <c r="E38" s="207"/>
      <c r="F38" s="207">
        <f t="shared" si="65"/>
        <v>0</v>
      </c>
      <c r="G38" s="207"/>
      <c r="H38" s="207">
        <f t="shared" si="65"/>
        <v>0</v>
      </c>
      <c r="I38" s="207"/>
      <c r="J38" s="207">
        <f t="shared" si="65"/>
        <v>0</v>
      </c>
      <c r="K38" s="207"/>
      <c r="L38" s="207">
        <f t="shared" si="65"/>
        <v>0</v>
      </c>
      <c r="M38" s="207"/>
      <c r="N38" s="207">
        <f t="shared" si="65"/>
        <v>0</v>
      </c>
      <c r="O38" s="207"/>
      <c r="P38" s="207">
        <f t="shared" si="65"/>
        <v>0</v>
      </c>
      <c r="Q38" s="207"/>
      <c r="R38" s="207">
        <f t="shared" si="65"/>
        <v>0</v>
      </c>
      <c r="S38" s="207"/>
      <c r="T38" s="207">
        <f t="shared" si="65"/>
        <v>0</v>
      </c>
      <c r="U38" s="207"/>
      <c r="V38" s="207">
        <f t="shared" si="65"/>
        <v>0</v>
      </c>
      <c r="W38" s="207"/>
      <c r="X38" s="207">
        <f t="shared" si="65"/>
        <v>0</v>
      </c>
      <c r="Y38" s="207"/>
      <c r="Z38" s="207">
        <f t="shared" si="65"/>
        <v>0</v>
      </c>
      <c r="AA38" s="207"/>
      <c r="AB38" s="207">
        <f t="shared" si="65"/>
        <v>10</v>
      </c>
      <c r="AC38" s="207"/>
      <c r="AD38" s="207">
        <f t="shared" si="65"/>
        <v>8</v>
      </c>
      <c r="AE38" s="207"/>
      <c r="AF38" s="207">
        <f t="shared" si="65"/>
        <v>0</v>
      </c>
      <c r="AG38" s="207"/>
      <c r="AH38" s="207">
        <f t="shared" si="65"/>
        <v>0</v>
      </c>
      <c r="AI38" s="207"/>
      <c r="AJ38" s="207">
        <f t="shared" si="65"/>
        <v>0</v>
      </c>
      <c r="AK38" s="207"/>
      <c r="AL38" s="207">
        <f t="shared" si="65"/>
        <v>0</v>
      </c>
      <c r="AM38" s="207"/>
      <c r="AN38" s="207">
        <f t="shared" si="65"/>
        <v>0</v>
      </c>
      <c r="AO38" s="207"/>
      <c r="AP38" s="207">
        <f t="shared" si="65"/>
        <v>0</v>
      </c>
      <c r="AQ38" s="207"/>
      <c r="AR38" s="207">
        <f t="shared" si="65"/>
        <v>0</v>
      </c>
      <c r="AS38" s="207"/>
      <c r="AT38" s="207">
        <f t="shared" si="65"/>
        <v>0</v>
      </c>
      <c r="AU38" s="207"/>
    </row>
    <row r="39" spans="1:47" x14ac:dyDescent="0.3">
      <c r="B39" s="207">
        <f t="shared" si="66"/>
        <v>0</v>
      </c>
      <c r="C39" s="207">
        <f t="shared" si="65"/>
        <v>0</v>
      </c>
      <c r="D39" s="207">
        <f t="shared" si="65"/>
        <v>0</v>
      </c>
      <c r="E39" s="207"/>
      <c r="F39" s="207">
        <f t="shared" si="65"/>
        <v>0</v>
      </c>
      <c r="G39" s="207"/>
      <c r="H39" s="207">
        <f t="shared" si="65"/>
        <v>0</v>
      </c>
      <c r="I39" s="207"/>
      <c r="J39" s="207">
        <f t="shared" si="65"/>
        <v>0</v>
      </c>
      <c r="K39" s="207"/>
      <c r="L39" s="207">
        <f t="shared" si="65"/>
        <v>0</v>
      </c>
      <c r="M39" s="207"/>
      <c r="N39" s="207">
        <f t="shared" si="65"/>
        <v>0</v>
      </c>
      <c r="O39" s="207"/>
      <c r="P39" s="207">
        <f t="shared" si="65"/>
        <v>0</v>
      </c>
      <c r="Q39" s="207"/>
      <c r="R39" s="207">
        <f t="shared" si="65"/>
        <v>0</v>
      </c>
      <c r="S39" s="207"/>
      <c r="T39" s="207">
        <f t="shared" si="65"/>
        <v>0</v>
      </c>
      <c r="U39" s="207"/>
      <c r="V39" s="207">
        <f t="shared" si="65"/>
        <v>0</v>
      </c>
      <c r="W39" s="207"/>
      <c r="X39" s="207">
        <f t="shared" si="65"/>
        <v>0</v>
      </c>
      <c r="Y39" s="207"/>
      <c r="Z39" s="207">
        <f t="shared" si="65"/>
        <v>0</v>
      </c>
      <c r="AA39" s="207"/>
      <c r="AB39" s="207">
        <f t="shared" si="65"/>
        <v>5</v>
      </c>
      <c r="AC39" s="207"/>
      <c r="AD39" s="207">
        <f t="shared" si="65"/>
        <v>5</v>
      </c>
      <c r="AE39" s="207"/>
      <c r="AF39" s="207">
        <f t="shared" si="65"/>
        <v>0</v>
      </c>
      <c r="AG39" s="207"/>
      <c r="AH39" s="207">
        <f t="shared" si="65"/>
        <v>0</v>
      </c>
      <c r="AI39" s="207"/>
      <c r="AJ39" s="207">
        <f t="shared" si="65"/>
        <v>0</v>
      </c>
      <c r="AK39" s="207"/>
      <c r="AL39" s="207">
        <f t="shared" si="65"/>
        <v>0</v>
      </c>
      <c r="AM39" s="207"/>
      <c r="AN39" s="207">
        <f t="shared" si="65"/>
        <v>0</v>
      </c>
      <c r="AO39" s="207"/>
      <c r="AP39" s="207">
        <f t="shared" si="65"/>
        <v>0</v>
      </c>
      <c r="AQ39" s="207"/>
      <c r="AR39" s="207">
        <f t="shared" si="65"/>
        <v>0</v>
      </c>
      <c r="AS39" s="207"/>
      <c r="AT39" s="207">
        <f t="shared" si="65"/>
        <v>0</v>
      </c>
      <c r="AU39" s="207"/>
    </row>
    <row r="40" spans="1:47" x14ac:dyDescent="0.3">
      <c r="B40" s="207">
        <f t="shared" si="66"/>
        <v>0</v>
      </c>
      <c r="C40" s="207">
        <f t="shared" si="65"/>
        <v>0</v>
      </c>
      <c r="D40" s="207">
        <f t="shared" si="65"/>
        <v>0</v>
      </c>
      <c r="E40" s="207"/>
      <c r="F40" s="207">
        <f t="shared" si="65"/>
        <v>0</v>
      </c>
      <c r="G40" s="207"/>
      <c r="H40" s="207">
        <f t="shared" si="65"/>
        <v>0</v>
      </c>
      <c r="I40" s="207"/>
      <c r="J40" s="207">
        <f t="shared" si="65"/>
        <v>0</v>
      </c>
      <c r="K40" s="207"/>
      <c r="L40" s="207">
        <f t="shared" si="65"/>
        <v>0</v>
      </c>
      <c r="M40" s="207"/>
      <c r="N40" s="207">
        <f t="shared" si="65"/>
        <v>0</v>
      </c>
      <c r="O40" s="207"/>
      <c r="P40" s="207">
        <f t="shared" si="65"/>
        <v>0</v>
      </c>
      <c r="Q40" s="207"/>
      <c r="R40" s="207">
        <f t="shared" si="65"/>
        <v>0</v>
      </c>
      <c r="S40" s="207"/>
      <c r="T40" s="207">
        <f t="shared" si="65"/>
        <v>0</v>
      </c>
      <c r="U40" s="207"/>
      <c r="V40" s="207">
        <f t="shared" si="65"/>
        <v>0</v>
      </c>
      <c r="W40" s="207"/>
      <c r="X40" s="207">
        <f t="shared" si="65"/>
        <v>0</v>
      </c>
      <c r="Y40" s="207"/>
      <c r="Z40" s="207">
        <f t="shared" si="65"/>
        <v>0</v>
      </c>
      <c r="AA40" s="207"/>
      <c r="AB40" s="207">
        <f t="shared" si="65"/>
        <v>10</v>
      </c>
      <c r="AC40" s="207"/>
      <c r="AD40" s="207">
        <f t="shared" si="65"/>
        <v>8</v>
      </c>
      <c r="AE40" s="207"/>
      <c r="AF40" s="207">
        <f t="shared" si="65"/>
        <v>0</v>
      </c>
      <c r="AG40" s="207"/>
      <c r="AH40" s="207">
        <f t="shared" si="65"/>
        <v>0</v>
      </c>
      <c r="AI40" s="207"/>
      <c r="AJ40" s="207">
        <f t="shared" si="65"/>
        <v>0</v>
      </c>
      <c r="AK40" s="207"/>
      <c r="AL40" s="207">
        <f t="shared" si="65"/>
        <v>0</v>
      </c>
      <c r="AM40" s="207"/>
      <c r="AN40" s="207">
        <f t="shared" si="65"/>
        <v>0</v>
      </c>
      <c r="AO40" s="207"/>
      <c r="AP40" s="207">
        <f t="shared" si="65"/>
        <v>0</v>
      </c>
      <c r="AQ40" s="207"/>
      <c r="AR40" s="207">
        <f t="shared" si="65"/>
        <v>0</v>
      </c>
      <c r="AS40" s="207"/>
      <c r="AT40" s="207">
        <f t="shared" si="65"/>
        <v>0</v>
      </c>
      <c r="AU40" s="207"/>
    </row>
    <row r="41" spans="1:47" x14ac:dyDescent="0.3">
      <c r="B41" s="207">
        <f t="shared" si="66"/>
        <v>0</v>
      </c>
      <c r="C41" s="207">
        <f t="shared" si="65"/>
        <v>0</v>
      </c>
      <c r="D41" s="207">
        <f t="shared" si="65"/>
        <v>0</v>
      </c>
      <c r="E41" s="207"/>
      <c r="F41" s="207">
        <f t="shared" si="65"/>
        <v>0</v>
      </c>
      <c r="G41" s="207"/>
      <c r="H41" s="207">
        <f t="shared" si="65"/>
        <v>0</v>
      </c>
      <c r="I41" s="207"/>
      <c r="J41" s="207">
        <f t="shared" si="65"/>
        <v>0</v>
      </c>
      <c r="K41" s="207"/>
      <c r="L41" s="207">
        <f t="shared" si="65"/>
        <v>0</v>
      </c>
      <c r="M41" s="207"/>
      <c r="N41" s="207">
        <f t="shared" si="65"/>
        <v>0</v>
      </c>
      <c r="O41" s="207"/>
      <c r="P41" s="207">
        <f t="shared" si="65"/>
        <v>0</v>
      </c>
      <c r="Q41" s="207"/>
      <c r="R41" s="207">
        <f t="shared" si="65"/>
        <v>0</v>
      </c>
      <c r="S41" s="207"/>
      <c r="T41" s="207">
        <f t="shared" si="65"/>
        <v>0</v>
      </c>
      <c r="U41" s="207"/>
      <c r="V41" s="207">
        <f t="shared" si="65"/>
        <v>0</v>
      </c>
      <c r="W41" s="207"/>
      <c r="X41" s="207">
        <f t="shared" si="65"/>
        <v>0</v>
      </c>
      <c r="Y41" s="207"/>
      <c r="Z41" s="207">
        <f t="shared" si="65"/>
        <v>0</v>
      </c>
      <c r="AA41" s="207"/>
      <c r="AB41" s="207">
        <f t="shared" si="65"/>
        <v>5</v>
      </c>
      <c r="AC41" s="207"/>
      <c r="AD41" s="207">
        <f t="shared" si="65"/>
        <v>5</v>
      </c>
      <c r="AE41" s="207"/>
      <c r="AF41" s="207">
        <f t="shared" si="65"/>
        <v>0</v>
      </c>
      <c r="AG41" s="207"/>
      <c r="AH41" s="207">
        <f t="shared" si="65"/>
        <v>0</v>
      </c>
      <c r="AI41" s="207"/>
      <c r="AJ41" s="207">
        <f t="shared" si="65"/>
        <v>0</v>
      </c>
      <c r="AK41" s="207"/>
      <c r="AL41" s="207">
        <f t="shared" si="65"/>
        <v>0</v>
      </c>
      <c r="AM41" s="207"/>
      <c r="AN41" s="207">
        <f t="shared" si="65"/>
        <v>0</v>
      </c>
      <c r="AO41" s="207"/>
      <c r="AP41" s="207">
        <f t="shared" si="65"/>
        <v>0</v>
      </c>
      <c r="AQ41" s="207"/>
      <c r="AR41" s="207">
        <f t="shared" si="65"/>
        <v>0</v>
      </c>
      <c r="AS41" s="207"/>
      <c r="AT41" s="207">
        <f t="shared" si="65"/>
        <v>0</v>
      </c>
      <c r="AU41" s="207"/>
    </row>
    <row r="42" spans="1:47" x14ac:dyDescent="0.3">
      <c r="B42" s="207">
        <f t="shared" si="66"/>
        <v>0</v>
      </c>
      <c r="C42" s="207">
        <f t="shared" ref="C42:AT43" si="67">C12-C33</f>
        <v>0</v>
      </c>
      <c r="D42" s="207">
        <f t="shared" si="67"/>
        <v>0</v>
      </c>
      <c r="E42" s="207"/>
      <c r="F42" s="207">
        <f t="shared" si="67"/>
        <v>0</v>
      </c>
      <c r="G42" s="207"/>
      <c r="H42" s="207">
        <f t="shared" si="67"/>
        <v>0</v>
      </c>
      <c r="I42" s="207"/>
      <c r="J42" s="207">
        <f t="shared" si="67"/>
        <v>0</v>
      </c>
      <c r="K42" s="207"/>
      <c r="L42" s="207">
        <f t="shared" si="67"/>
        <v>0</v>
      </c>
      <c r="M42" s="207"/>
      <c r="N42" s="207">
        <f t="shared" si="67"/>
        <v>0</v>
      </c>
      <c r="O42" s="207"/>
      <c r="P42" s="207">
        <f t="shared" si="67"/>
        <v>0</v>
      </c>
      <c r="Q42" s="207"/>
      <c r="R42" s="207">
        <f t="shared" si="67"/>
        <v>0</v>
      </c>
      <c r="S42" s="207"/>
      <c r="T42" s="207">
        <f t="shared" si="67"/>
        <v>0</v>
      </c>
      <c r="U42" s="207"/>
      <c r="V42" s="207">
        <f t="shared" si="67"/>
        <v>0</v>
      </c>
      <c r="W42" s="207"/>
      <c r="X42" s="207">
        <f t="shared" si="67"/>
        <v>0</v>
      </c>
      <c r="Y42" s="207"/>
      <c r="Z42" s="207">
        <f t="shared" si="67"/>
        <v>0</v>
      </c>
      <c r="AA42" s="207"/>
      <c r="AB42" s="207">
        <f t="shared" si="67"/>
        <v>4</v>
      </c>
      <c r="AC42" s="207"/>
      <c r="AD42" s="207">
        <f t="shared" si="67"/>
        <v>3</v>
      </c>
      <c r="AE42" s="207"/>
      <c r="AF42" s="207">
        <f t="shared" si="67"/>
        <v>0</v>
      </c>
      <c r="AG42" s="207"/>
      <c r="AH42" s="207">
        <f t="shared" si="67"/>
        <v>0</v>
      </c>
      <c r="AI42" s="207"/>
      <c r="AJ42" s="207">
        <f t="shared" si="67"/>
        <v>0</v>
      </c>
      <c r="AK42" s="207"/>
      <c r="AL42" s="207">
        <f t="shared" si="67"/>
        <v>0</v>
      </c>
      <c r="AM42" s="207"/>
      <c r="AN42" s="207">
        <f t="shared" si="67"/>
        <v>0</v>
      </c>
      <c r="AO42" s="207"/>
      <c r="AP42" s="207">
        <f t="shared" si="67"/>
        <v>0</v>
      </c>
      <c r="AQ42" s="207"/>
      <c r="AR42" s="207">
        <f t="shared" si="67"/>
        <v>0</v>
      </c>
      <c r="AS42" s="207"/>
      <c r="AT42" s="207">
        <f t="shared" si="67"/>
        <v>0</v>
      </c>
      <c r="AU42" s="207"/>
    </row>
    <row r="43" spans="1:47" x14ac:dyDescent="0.3">
      <c r="B43" s="207">
        <f t="shared" si="66"/>
        <v>0</v>
      </c>
      <c r="C43" s="207">
        <f t="shared" si="67"/>
        <v>0</v>
      </c>
      <c r="D43" s="207">
        <f t="shared" si="67"/>
        <v>0</v>
      </c>
      <c r="E43" s="207"/>
      <c r="F43" s="207">
        <f t="shared" si="67"/>
        <v>0</v>
      </c>
      <c r="G43" s="207"/>
      <c r="H43" s="207">
        <f t="shared" si="67"/>
        <v>0</v>
      </c>
      <c r="I43" s="207"/>
      <c r="J43" s="207">
        <f t="shared" si="67"/>
        <v>0</v>
      </c>
      <c r="K43" s="207"/>
      <c r="L43" s="207">
        <f t="shared" si="67"/>
        <v>0</v>
      </c>
      <c r="M43" s="207"/>
      <c r="N43" s="207">
        <f t="shared" si="67"/>
        <v>0</v>
      </c>
      <c r="O43" s="207"/>
      <c r="P43" s="207">
        <f t="shared" si="67"/>
        <v>0</v>
      </c>
      <c r="Q43" s="207"/>
      <c r="R43" s="207">
        <f t="shared" si="67"/>
        <v>0</v>
      </c>
      <c r="S43" s="207"/>
      <c r="T43" s="207">
        <f t="shared" si="67"/>
        <v>0</v>
      </c>
      <c r="U43" s="207"/>
      <c r="V43" s="207">
        <f t="shared" si="67"/>
        <v>0</v>
      </c>
      <c r="W43" s="207"/>
      <c r="X43" s="207">
        <f t="shared" si="67"/>
        <v>0</v>
      </c>
      <c r="Y43" s="207"/>
      <c r="Z43" s="207">
        <f t="shared" si="67"/>
        <v>0</v>
      </c>
      <c r="AA43" s="207"/>
      <c r="AB43" s="207">
        <f t="shared" si="67"/>
        <v>0</v>
      </c>
      <c r="AC43" s="207"/>
      <c r="AD43" s="207">
        <f t="shared" si="67"/>
        <v>0</v>
      </c>
      <c r="AE43" s="207"/>
      <c r="AF43" s="207">
        <f t="shared" si="67"/>
        <v>0</v>
      </c>
      <c r="AG43" s="207"/>
      <c r="AH43" s="207">
        <f t="shared" si="67"/>
        <v>0</v>
      </c>
      <c r="AI43" s="207"/>
      <c r="AJ43" s="207">
        <f t="shared" si="67"/>
        <v>0</v>
      </c>
      <c r="AK43" s="207"/>
      <c r="AL43" s="207">
        <f t="shared" si="67"/>
        <v>0</v>
      </c>
      <c r="AM43" s="207"/>
      <c r="AN43" s="207">
        <f t="shared" si="67"/>
        <v>0</v>
      </c>
      <c r="AO43" s="207"/>
      <c r="AP43" s="207">
        <f t="shared" si="67"/>
        <v>0</v>
      </c>
      <c r="AQ43" s="207"/>
      <c r="AR43" s="207">
        <f t="shared" si="67"/>
        <v>0</v>
      </c>
      <c r="AS43" s="207"/>
      <c r="AT43" s="207">
        <f t="shared" si="67"/>
        <v>0</v>
      </c>
      <c r="AU43" s="207"/>
    </row>
    <row r="44" spans="1:47" x14ac:dyDescent="0.3">
      <c r="B44" s="207"/>
    </row>
    <row r="45" spans="1:47" x14ac:dyDescent="0.3">
      <c r="B45" s="207"/>
    </row>
    <row r="46" spans="1:47" x14ac:dyDescent="0.3">
      <c r="B46" s="207"/>
    </row>
  </sheetData>
  <mergeCells count="69">
    <mergeCell ref="AP25:AQ25"/>
    <mergeCell ref="AR25:AS25"/>
    <mergeCell ref="AT25:AU25"/>
    <mergeCell ref="AF25:AG25"/>
    <mergeCell ref="AH25:AI25"/>
    <mergeCell ref="AJ25:AK25"/>
    <mergeCell ref="AL25:AM25"/>
    <mergeCell ref="AN25:AO25"/>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T24:W24"/>
    <mergeCell ref="X24:AA24"/>
    <mergeCell ref="AB24:AE24"/>
    <mergeCell ref="AF24:AI24"/>
    <mergeCell ref="AJ24:AM24"/>
    <mergeCell ref="B24:C24"/>
    <mergeCell ref="D24:G24"/>
    <mergeCell ref="H24:K24"/>
    <mergeCell ref="L24:O24"/>
    <mergeCell ref="P24:S24"/>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63" bestFit="1" customWidth="1"/>
    <col min="3" max="3" width="13.08203125" bestFit="1" customWidth="1"/>
    <col min="4" max="4" width="16.83203125" customWidth="1"/>
    <col min="5" max="5" width="26.83203125" bestFit="1" customWidth="1"/>
    <col min="6" max="6" width="21.9140625" customWidth="1"/>
  </cols>
  <sheetData>
    <row r="1" spans="1:6" x14ac:dyDescent="0.3">
      <c r="A1" s="163" t="s">
        <v>170</v>
      </c>
      <c r="B1" s="163" t="s">
        <v>170</v>
      </c>
      <c r="C1" s="163" t="s">
        <v>170</v>
      </c>
      <c r="D1" s="163" t="s">
        <v>356</v>
      </c>
      <c r="E1" s="163" t="s">
        <v>352</v>
      </c>
      <c r="F1" s="163" t="s">
        <v>364</v>
      </c>
    </row>
    <row r="2" spans="1:6" ht="14.5" customHeight="1" x14ac:dyDescent="0.3">
      <c r="A2" s="164">
        <f>'s146'!E13</f>
        <v>893</v>
      </c>
      <c r="B2" s="164">
        <f>-A2</f>
        <v>-893</v>
      </c>
      <c r="C2" s="163" t="s">
        <v>180</v>
      </c>
      <c r="D2" t="s">
        <v>333</v>
      </c>
      <c r="E2" s="209" t="s">
        <v>317</v>
      </c>
      <c r="F2" t="s">
        <v>367</v>
      </c>
    </row>
    <row r="3" spans="1:6" ht="14.5" customHeight="1" x14ac:dyDescent="0.3">
      <c r="A3" s="164">
        <f>'s146'!E14</f>
        <v>447</v>
      </c>
      <c r="B3" s="164">
        <f t="shared" ref="B3:B4" si="0">-A3</f>
        <v>-447</v>
      </c>
      <c r="C3" s="163" t="s">
        <v>179</v>
      </c>
      <c r="D3" t="s">
        <v>340</v>
      </c>
      <c r="E3" s="209" t="s">
        <v>318</v>
      </c>
      <c r="F3" t="s">
        <v>343</v>
      </c>
    </row>
    <row r="4" spans="1:6" ht="14.5" customHeight="1" x14ac:dyDescent="0.3">
      <c r="A4" s="164">
        <f>'s146'!E15</f>
        <v>89</v>
      </c>
      <c r="B4" s="164">
        <f t="shared" si="0"/>
        <v>-89</v>
      </c>
      <c r="D4" t="s">
        <v>332</v>
      </c>
      <c r="F4" t="s">
        <v>366</v>
      </c>
    </row>
    <row r="5" spans="1:6" x14ac:dyDescent="0.3">
      <c r="D5" t="s">
        <v>341</v>
      </c>
    </row>
    <row r="6" spans="1:6" x14ac:dyDescent="0.3">
      <c r="D6" t="s">
        <v>337</v>
      </c>
    </row>
    <row r="7" spans="1:6" x14ac:dyDescent="0.3">
      <c r="D7" t="s">
        <v>339</v>
      </c>
    </row>
    <row r="8" spans="1:6" x14ac:dyDescent="0.3">
      <c r="D8" t="s">
        <v>338</v>
      </c>
    </row>
    <row r="9" spans="1:6" x14ac:dyDescent="0.3">
      <c r="D9" t="s">
        <v>334</v>
      </c>
    </row>
    <row r="10" spans="1:6" x14ac:dyDescent="0.3">
      <c r="D10" t="s">
        <v>335</v>
      </c>
    </row>
    <row r="11" spans="1:6" x14ac:dyDescent="0.3">
      <c r="D11" t="s">
        <v>331</v>
      </c>
    </row>
    <row r="12" spans="1:6" x14ac:dyDescent="0.3">
      <c r="D12" t="s">
        <v>336</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79" t="s">
        <v>384</v>
      </c>
      <c r="C3" s="280"/>
      <c r="D3" s="280"/>
      <c r="E3" s="280"/>
      <c r="F3" s="280"/>
      <c r="H3" s="6" t="s">
        <v>23</v>
      </c>
      <c r="I3" s="7"/>
      <c r="J3" s="18" t="s">
        <v>58</v>
      </c>
      <c r="K3" s="19" t="s">
        <v>59</v>
      </c>
      <c r="L3" s="19" t="s">
        <v>168</v>
      </c>
      <c r="M3" s="26" t="s">
        <v>20</v>
      </c>
    </row>
    <row r="4" spans="2:20" ht="14.4" customHeight="1" x14ac:dyDescent="0.3">
      <c r="B4" s="280"/>
      <c r="C4" s="280"/>
      <c r="D4" s="280"/>
      <c r="E4" s="280"/>
      <c r="F4" s="280"/>
      <c r="H4" s="8" t="s">
        <v>26</v>
      </c>
      <c r="I4" s="5" t="s">
        <v>39</v>
      </c>
      <c r="J4" s="23">
        <f>'s45'!E1</f>
        <v>1739</v>
      </c>
      <c r="K4" s="24">
        <f>'s45'!K1</f>
        <v>19100</v>
      </c>
      <c r="L4" s="66" t="s">
        <v>60</v>
      </c>
      <c r="M4" s="28">
        <f t="shared" ref="M4:M9" si="0">SUM(J4:L4)</f>
        <v>20839</v>
      </c>
      <c r="O4" s="61" t="s">
        <v>77</v>
      </c>
      <c r="P4" s="62"/>
      <c r="R4" s="233" t="s">
        <v>370</v>
      </c>
    </row>
    <row r="5" spans="2:20" ht="14.4" customHeight="1" x14ac:dyDescent="0.3">
      <c r="H5" s="8" t="s">
        <v>27</v>
      </c>
      <c r="I5" s="5" t="s">
        <v>40</v>
      </c>
      <c r="J5" s="25">
        <f>'s41'!E1</f>
        <v>8219</v>
      </c>
      <c r="K5" s="22">
        <f>'s41'!K1</f>
        <v>33194</v>
      </c>
      <c r="L5" s="67" t="s">
        <v>60</v>
      </c>
      <c r="M5" s="29">
        <f t="shared" si="0"/>
        <v>41413</v>
      </c>
      <c r="O5" s="63" t="s">
        <v>78</v>
      </c>
      <c r="P5" s="59" t="s">
        <v>394</v>
      </c>
      <c r="Q5" s="232"/>
      <c r="R5" s="234" t="s">
        <v>60</v>
      </c>
      <c r="T5" s="232"/>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385</v>
      </c>
      <c r="R6" s="234"/>
    </row>
    <row r="7" spans="2:20" ht="14.4" customHeight="1" x14ac:dyDescent="0.3">
      <c r="B7" s="282" t="s">
        <v>35</v>
      </c>
      <c r="C7" s="85" t="s">
        <v>26</v>
      </c>
      <c r="D7" s="86" t="s">
        <v>39</v>
      </c>
      <c r="E7" s="85">
        <v>4.3</v>
      </c>
      <c r="F7" s="87" t="s">
        <v>50</v>
      </c>
      <c r="H7" s="8" t="s">
        <v>29</v>
      </c>
      <c r="I7" s="5" t="s">
        <v>42</v>
      </c>
      <c r="J7" s="25">
        <f>'s185'!E1</f>
        <v>0</v>
      </c>
      <c r="K7" s="22">
        <f>'s185'!K1</f>
        <v>0</v>
      </c>
      <c r="L7" s="67" t="s">
        <v>60</v>
      </c>
      <c r="M7" s="30">
        <f t="shared" si="0"/>
        <v>0</v>
      </c>
      <c r="R7" s="234"/>
    </row>
    <row r="8" spans="2:20" ht="14.4" customHeight="1" x14ac:dyDescent="0.3">
      <c r="B8" s="283"/>
      <c r="C8" s="88" t="s">
        <v>27</v>
      </c>
      <c r="D8" s="89" t="s">
        <v>40</v>
      </c>
      <c r="E8" s="88">
        <v>5.3</v>
      </c>
      <c r="F8" s="90" t="s">
        <v>51</v>
      </c>
      <c r="H8" s="49" t="s">
        <v>33</v>
      </c>
      <c r="I8" s="50" t="s">
        <v>48</v>
      </c>
      <c r="J8" s="51">
        <f>SUM('s146'!F5:F7)</f>
        <v>10200</v>
      </c>
      <c r="K8" s="68" t="s">
        <v>60</v>
      </c>
      <c r="L8" s="168">
        <f>'s146'!R5</f>
        <v>-6630</v>
      </c>
      <c r="M8" s="52">
        <f t="shared" si="0"/>
        <v>3570</v>
      </c>
    </row>
    <row r="9" spans="2:20" ht="14.4" customHeight="1" thickBot="1" x14ac:dyDescent="0.35">
      <c r="B9" s="283"/>
      <c r="C9" s="88" t="s">
        <v>28</v>
      </c>
      <c r="D9" s="89" t="s">
        <v>41</v>
      </c>
      <c r="E9" s="88">
        <v>5.6</v>
      </c>
      <c r="F9" s="91" t="s">
        <v>70</v>
      </c>
      <c r="H9" s="16"/>
      <c r="I9" s="17" t="s">
        <v>61</v>
      </c>
      <c r="J9" s="20">
        <f>SUM(J4:J8)</f>
        <v>20158</v>
      </c>
      <c r="K9" s="21">
        <f>SUM(K4:K8)</f>
        <v>52294</v>
      </c>
      <c r="L9" s="75">
        <f>SUM(L4:L8)</f>
        <v>-6630</v>
      </c>
      <c r="M9" s="27">
        <f t="shared" si="0"/>
        <v>65822</v>
      </c>
    </row>
    <row r="10" spans="2:20" ht="14.4" customHeight="1" thickBot="1" x14ac:dyDescent="0.35">
      <c r="B10" s="284"/>
      <c r="C10" s="93" t="s">
        <v>29</v>
      </c>
      <c r="D10" s="94" t="s">
        <v>42</v>
      </c>
      <c r="E10" s="93">
        <v>5.8</v>
      </c>
      <c r="F10" s="95" t="s">
        <v>234</v>
      </c>
      <c r="J10" s="2"/>
      <c r="K10" s="2"/>
      <c r="L10" s="2"/>
    </row>
    <row r="11" spans="2:20" ht="14.4" customHeight="1" thickBot="1" x14ac:dyDescent="0.35">
      <c r="B11" s="285" t="s">
        <v>37</v>
      </c>
      <c r="C11" s="96" t="s">
        <v>56</v>
      </c>
      <c r="D11" s="97" t="s">
        <v>43</v>
      </c>
      <c r="E11" s="96">
        <v>6.3</v>
      </c>
      <c r="F11" s="98" t="s">
        <v>53</v>
      </c>
      <c r="H11" s="9" t="s">
        <v>36</v>
      </c>
      <c r="I11" s="10"/>
      <c r="J11" s="32" t="s">
        <v>58</v>
      </c>
      <c r="K11" s="33" t="s">
        <v>59</v>
      </c>
      <c r="L11" s="33" t="s">
        <v>168</v>
      </c>
      <c r="M11" s="34" t="s">
        <v>20</v>
      </c>
    </row>
    <row r="12" spans="2:20" ht="14.4" customHeight="1" x14ac:dyDescent="0.3">
      <c r="B12" s="286"/>
      <c r="C12" s="99" t="s">
        <v>30</v>
      </c>
      <c r="D12" s="100" t="s">
        <v>44</v>
      </c>
      <c r="E12" s="99">
        <v>7.3</v>
      </c>
      <c r="F12" s="101" t="s">
        <v>54</v>
      </c>
      <c r="H12" s="11" t="s">
        <v>56</v>
      </c>
      <c r="I12" s="31" t="s">
        <v>43</v>
      </c>
      <c r="J12" s="40">
        <f>'s106|7'!E1</f>
        <v>198</v>
      </c>
      <c r="K12" s="66" t="s">
        <v>60</v>
      </c>
      <c r="L12" s="66" t="s">
        <v>60</v>
      </c>
      <c r="M12" s="42">
        <f t="shared" ref="M12:M18" si="1">SUM(J12:L12)</f>
        <v>198</v>
      </c>
    </row>
    <row r="13" spans="2:20" ht="14.4" customHeight="1" x14ac:dyDescent="0.3">
      <c r="B13" s="286"/>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86"/>
      <c r="C14" s="99" t="s">
        <v>32</v>
      </c>
      <c r="D14" s="100" t="s">
        <v>45</v>
      </c>
      <c r="E14" s="99">
        <v>7.6</v>
      </c>
      <c r="F14" s="102" t="s">
        <v>244</v>
      </c>
      <c r="H14" s="8" t="s">
        <v>31</v>
      </c>
      <c r="I14" s="5" t="s">
        <v>46</v>
      </c>
      <c r="J14" s="41">
        <f>'s102'!E1</f>
        <v>0</v>
      </c>
      <c r="K14" s="67" t="s">
        <v>60</v>
      </c>
      <c r="L14" s="67" t="s">
        <v>60</v>
      </c>
      <c r="M14" s="43">
        <f t="shared" si="1"/>
        <v>0</v>
      </c>
    </row>
    <row r="15" spans="2:20" ht="14.4" customHeight="1" x14ac:dyDescent="0.3">
      <c r="B15" s="287"/>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288"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289"/>
      <c r="C17" s="109" t="s">
        <v>49</v>
      </c>
      <c r="D17" s="110" t="s">
        <v>34</v>
      </c>
      <c r="E17" s="109">
        <v>3</v>
      </c>
      <c r="F17" s="111" t="s">
        <v>307</v>
      </c>
      <c r="H17" s="49" t="s">
        <v>33</v>
      </c>
      <c r="I17" s="50" t="s">
        <v>48</v>
      </c>
      <c r="J17" s="51">
        <f>SUM('s146'!F12:F16)</f>
        <v>4450</v>
      </c>
      <c r="K17" s="68" t="s">
        <v>60</v>
      </c>
      <c r="L17" s="168">
        <f>'s146'!R6</f>
        <v>-712</v>
      </c>
      <c r="M17" s="53">
        <f t="shared" si="1"/>
        <v>3738</v>
      </c>
    </row>
    <row r="18" spans="2:13" ht="14.4" customHeight="1" thickBot="1" x14ac:dyDescent="0.35">
      <c r="H18" s="16"/>
      <c r="I18" s="17" t="s">
        <v>61</v>
      </c>
      <c r="J18" s="35">
        <f>SUM(J12:J17)</f>
        <v>4648</v>
      </c>
      <c r="K18" s="36">
        <f>SUM(K12:K17)</f>
        <v>0</v>
      </c>
      <c r="L18" s="72">
        <f>SUM(L12:L17)</f>
        <v>-712</v>
      </c>
      <c r="M18" s="37">
        <f t="shared" si="1"/>
        <v>3936</v>
      </c>
    </row>
    <row r="19" spans="2:13" ht="14.4" customHeight="1" thickBot="1" x14ac:dyDescent="0.35">
      <c r="B19" s="158" t="s">
        <v>238</v>
      </c>
      <c r="C19" s="1"/>
      <c r="E19" s="1"/>
      <c r="H19" s="3"/>
      <c r="I19" s="3"/>
      <c r="J19" s="4"/>
      <c r="K19" s="4"/>
      <c r="L19" s="4"/>
      <c r="M19" s="3"/>
    </row>
    <row r="20" spans="2:13" ht="14.4" customHeight="1" thickBot="1" x14ac:dyDescent="0.35">
      <c r="B20" s="290" t="s">
        <v>363</v>
      </c>
      <c r="C20" s="291"/>
      <c r="D20" s="291"/>
      <c r="E20" s="291"/>
      <c r="F20" s="291"/>
      <c r="H20" s="12" t="s">
        <v>34</v>
      </c>
      <c r="I20" s="13"/>
      <c r="J20" s="218" t="s">
        <v>58</v>
      </c>
      <c r="K20" s="44" t="s">
        <v>59</v>
      </c>
      <c r="L20" s="44" t="s">
        <v>168</v>
      </c>
      <c r="M20" s="46" t="s">
        <v>20</v>
      </c>
    </row>
    <row r="21" spans="2:13" ht="14.4" customHeight="1" x14ac:dyDescent="0.3">
      <c r="B21" s="291"/>
      <c r="C21" s="291"/>
      <c r="D21" s="291"/>
      <c r="E21" s="291"/>
      <c r="F21" s="291"/>
      <c r="H21" s="14"/>
      <c r="I21" s="221" t="s">
        <v>74</v>
      </c>
      <c r="J21" s="219">
        <f>Other!F5</f>
        <v>0</v>
      </c>
      <c r="K21" s="70" t="s">
        <v>60</v>
      </c>
      <c r="L21" s="224" t="s">
        <v>60</v>
      </c>
      <c r="M21" s="48">
        <f>SUM(J21:L21)</f>
        <v>0</v>
      </c>
    </row>
    <row r="22" spans="2:13" ht="14.4" customHeight="1" x14ac:dyDescent="0.3">
      <c r="B22" s="291"/>
      <c r="C22" s="291"/>
      <c r="D22" s="291"/>
      <c r="E22" s="291"/>
      <c r="F22" s="291"/>
      <c r="H22" s="213"/>
      <c r="I22" s="222" t="s">
        <v>173</v>
      </c>
      <c r="J22" s="216">
        <f>SUM(Other!F12:F16)</f>
        <v>0</v>
      </c>
      <c r="K22" s="214" t="s">
        <v>60</v>
      </c>
      <c r="L22" s="217" t="s">
        <v>60</v>
      </c>
      <c r="M22" s="215">
        <f>SUM(J22:L22)</f>
        <v>0</v>
      </c>
    </row>
    <row r="23" spans="2:13" ht="14.4" customHeight="1" thickBot="1" x14ac:dyDescent="0.35">
      <c r="B23" s="290" t="s">
        <v>362</v>
      </c>
      <c r="C23" s="291"/>
      <c r="D23" s="291"/>
      <c r="E23" s="291"/>
      <c r="F23" s="291"/>
      <c r="H23" s="55"/>
      <c r="I23" s="223" t="s">
        <v>360</v>
      </c>
      <c r="J23" s="227" t="s">
        <v>60</v>
      </c>
      <c r="K23" s="71">
        <f>SUM(Other!F20:F29)</f>
        <v>1855</v>
      </c>
      <c r="L23" s="225" t="s">
        <v>60</v>
      </c>
      <c r="M23" s="226">
        <f>SUM(J23:L23)</f>
        <v>1855</v>
      </c>
    </row>
    <row r="24" spans="2:13" ht="14.4" customHeight="1" thickBot="1" x14ac:dyDescent="0.35">
      <c r="B24" s="291"/>
      <c r="C24" s="291"/>
      <c r="D24" s="291"/>
      <c r="E24" s="291"/>
      <c r="F24" s="291"/>
      <c r="H24" s="54"/>
      <c r="I24" s="17" t="s">
        <v>361</v>
      </c>
      <c r="J24" s="220">
        <f>SUM(J21:J23)</f>
        <v>0</v>
      </c>
      <c r="K24" s="45">
        <f>SUM(K21:K23)</f>
        <v>1855</v>
      </c>
      <c r="L24" s="73">
        <f>SUM(L21:L23)</f>
        <v>0</v>
      </c>
      <c r="M24" s="47">
        <f>SUM(J24:L24)</f>
        <v>1855</v>
      </c>
    </row>
    <row r="25" spans="2:13" ht="14.4" customHeight="1" thickBot="1" x14ac:dyDescent="0.35">
      <c r="B25" s="290" t="s">
        <v>239</v>
      </c>
      <c r="C25" s="291"/>
      <c r="D25" s="291"/>
      <c r="E25" s="291"/>
      <c r="F25" s="291"/>
      <c r="H25" s="3"/>
      <c r="I25" s="3"/>
      <c r="J25" s="4"/>
      <c r="K25" s="4"/>
      <c r="L25" s="4"/>
      <c r="M25" s="3"/>
    </row>
    <row r="26" spans="2:13" ht="14.4" customHeight="1" thickBot="1" x14ac:dyDescent="0.4">
      <c r="B26" s="178"/>
      <c r="C26" s="178"/>
      <c r="D26" s="178"/>
      <c r="E26" s="178"/>
      <c r="F26" s="178"/>
      <c r="H26" s="15"/>
      <c r="I26" s="56" t="s">
        <v>62</v>
      </c>
      <c r="J26" s="57">
        <f>J24+J18+J9</f>
        <v>24806</v>
      </c>
      <c r="K26" s="58">
        <f>K24+K18+K9</f>
        <v>54149</v>
      </c>
      <c r="L26" s="74">
        <f>L24+L18+L9</f>
        <v>-7342</v>
      </c>
      <c r="M26" s="65">
        <f>M24+M18+M9</f>
        <v>71613</v>
      </c>
    </row>
    <row r="27" spans="2:13" ht="14.5" x14ac:dyDescent="0.35">
      <c r="B27" s="178"/>
      <c r="C27" s="178"/>
      <c r="D27" s="178"/>
      <c r="E27" s="178"/>
      <c r="F27" s="178"/>
      <c r="H27" s="170"/>
      <c r="I27" s="171"/>
      <c r="J27" s="160"/>
      <c r="K27" s="160"/>
      <c r="L27" s="160"/>
      <c r="M27" s="159"/>
    </row>
    <row r="28" spans="2:13" ht="29" customHeight="1" x14ac:dyDescent="0.3">
      <c r="B28" s="178"/>
      <c r="C28" s="178"/>
      <c r="D28" s="178"/>
      <c r="E28" s="178"/>
      <c r="F28" s="178"/>
      <c r="H28" s="161" t="s">
        <v>185</v>
      </c>
    </row>
    <row r="29" spans="2:13" ht="29" customHeight="1" x14ac:dyDescent="0.3">
      <c r="B29" s="229"/>
      <c r="C29" s="185"/>
      <c r="D29" s="185"/>
      <c r="E29" s="185"/>
      <c r="F29" s="185"/>
      <c r="H29" s="158" t="s">
        <v>63</v>
      </c>
      <c r="I29" s="159"/>
      <c r="J29" s="160"/>
      <c r="K29" s="160"/>
      <c r="L29" s="160"/>
      <c r="M29" s="159"/>
    </row>
    <row r="30" spans="2:13" ht="29" customHeight="1" x14ac:dyDescent="0.3">
      <c r="B30" s="178"/>
      <c r="C30" s="178"/>
      <c r="D30" s="178"/>
      <c r="E30" s="178"/>
      <c r="F30" s="178"/>
      <c r="H30" s="281" t="s">
        <v>64</v>
      </c>
      <c r="I30" s="281"/>
      <c r="J30" s="281"/>
      <c r="K30" s="281"/>
      <c r="L30" s="281"/>
      <c r="M30" s="281"/>
    </row>
    <row r="31" spans="2:13" ht="29" customHeight="1" x14ac:dyDescent="0.3">
      <c r="B31" s="178"/>
      <c r="C31" s="178"/>
      <c r="D31" s="178"/>
      <c r="E31" s="178"/>
      <c r="F31" s="178"/>
      <c r="H31" s="281" t="s">
        <v>65</v>
      </c>
      <c r="I31" s="281"/>
      <c r="J31" s="281"/>
      <c r="K31" s="281"/>
      <c r="L31" s="281"/>
      <c r="M31" s="281"/>
    </row>
    <row r="32" spans="2:13" ht="29" customHeight="1" x14ac:dyDescent="0.3">
      <c r="B32" s="178"/>
      <c r="C32" s="178"/>
      <c r="D32" s="178"/>
      <c r="E32" s="178"/>
      <c r="F32" s="178"/>
      <c r="H32" s="281" t="s">
        <v>66</v>
      </c>
      <c r="I32" s="281"/>
      <c r="J32" s="281"/>
      <c r="K32" s="281"/>
      <c r="L32" s="281"/>
      <c r="M32" s="281"/>
    </row>
    <row r="33" spans="2:13" ht="29" customHeight="1" x14ac:dyDescent="0.3">
      <c r="B33" s="178"/>
      <c r="C33" s="178"/>
      <c r="D33" s="178"/>
      <c r="E33" s="178"/>
      <c r="F33" s="178"/>
      <c r="H33" s="281" t="s">
        <v>67</v>
      </c>
      <c r="I33" s="281"/>
      <c r="J33" s="281"/>
      <c r="K33" s="281"/>
      <c r="L33" s="281"/>
      <c r="M33" s="281"/>
    </row>
    <row r="34" spans="2:13" ht="21" customHeight="1" x14ac:dyDescent="0.3">
      <c r="B34" s="178"/>
      <c r="C34" s="178"/>
      <c r="D34" s="178"/>
      <c r="E34" s="178"/>
      <c r="F34" s="178"/>
      <c r="H34" s="281" t="s">
        <v>68</v>
      </c>
      <c r="I34" s="281"/>
      <c r="J34" s="281"/>
      <c r="K34" s="281"/>
      <c r="L34" s="281"/>
      <c r="M34" s="281"/>
    </row>
    <row r="35" spans="2:13" ht="27" customHeight="1" x14ac:dyDescent="0.3">
      <c r="B35" s="177"/>
      <c r="C35" s="177"/>
      <c r="D35" s="177"/>
      <c r="E35" s="177"/>
      <c r="F35" s="177"/>
      <c r="H35" s="281" t="s">
        <v>69</v>
      </c>
      <c r="I35" s="281"/>
      <c r="J35" s="281"/>
      <c r="K35" s="281"/>
      <c r="L35" s="281"/>
      <c r="M35" s="281"/>
    </row>
    <row r="36" spans="2:13" ht="14.4" customHeight="1" x14ac:dyDescent="0.3">
      <c r="B36" s="177"/>
      <c r="C36" s="177"/>
      <c r="D36" s="177"/>
      <c r="E36" s="177"/>
      <c r="F36" s="177"/>
    </row>
    <row r="37" spans="2:13" ht="14.4" customHeight="1" x14ac:dyDescent="0.3">
      <c r="B37" s="177"/>
      <c r="C37" s="177"/>
      <c r="D37" s="177"/>
      <c r="E37" s="177"/>
      <c r="F37" s="177"/>
    </row>
    <row r="38" spans="2:13" ht="14" customHeight="1" x14ac:dyDescent="0.3">
      <c r="B38" s="177"/>
      <c r="C38" s="177"/>
      <c r="D38" s="177"/>
      <c r="E38" s="177"/>
      <c r="F38" s="177"/>
    </row>
  </sheetData>
  <sheetProtection algorithmName="SHA-512" hashValue="uO5oiy91v6xTIuTzzUjfFTzu2NU0B54zM+8A3s198uOXKAErf6Z/A/7Pnv2Ntvy7Tg1KPNVDLoIx8NxwlRYbXw==" saltValue="6YabkmNIReAC8aBkzYAxiw=="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298">
        <f>SUM(F:F)</f>
        <v>1739</v>
      </c>
      <c r="F1" s="298"/>
      <c r="H1" s="112" t="s">
        <v>59</v>
      </c>
      <c r="I1" s="113"/>
      <c r="J1" s="113"/>
      <c r="K1" s="298">
        <f>SUM(L:L)</f>
        <v>19100</v>
      </c>
      <c r="L1" s="298"/>
    </row>
    <row r="2" spans="2:13" x14ac:dyDescent="0.3">
      <c r="D2" s="114"/>
      <c r="E2" s="299" t="s">
        <v>76</v>
      </c>
      <c r="F2" s="299"/>
      <c r="J2" s="114"/>
      <c r="K2" s="299" t="s">
        <v>76</v>
      </c>
      <c r="L2" s="299"/>
    </row>
    <row r="3" spans="2:13" x14ac:dyDescent="0.3">
      <c r="B3" s="115" t="s">
        <v>0</v>
      </c>
      <c r="C3" s="116"/>
      <c r="D3" s="117"/>
      <c r="E3" s="117"/>
      <c r="F3" s="118"/>
      <c r="H3" s="182"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259</v>
      </c>
      <c r="C5" s="123" t="s">
        <v>4</v>
      </c>
      <c r="D5" s="124">
        <v>1</v>
      </c>
      <c r="E5" s="130">
        <v>122</v>
      </c>
      <c r="F5" s="136">
        <f>D5*E5</f>
        <v>122</v>
      </c>
      <c r="H5" s="123" t="s">
        <v>8</v>
      </c>
      <c r="I5" s="123" t="s">
        <v>9</v>
      </c>
      <c r="J5" s="124"/>
      <c r="K5" s="130" t="s">
        <v>10</v>
      </c>
      <c r="L5" s="136"/>
    </row>
    <row r="6" spans="2:13" ht="25" x14ac:dyDescent="0.3">
      <c r="B6" s="122" t="s">
        <v>260</v>
      </c>
      <c r="C6" s="123" t="s">
        <v>4</v>
      </c>
      <c r="D6" s="124">
        <v>49</v>
      </c>
      <c r="E6" s="130">
        <v>33</v>
      </c>
      <c r="F6" s="136">
        <f>D6*E6</f>
        <v>1617</v>
      </c>
      <c r="H6" s="123" t="s">
        <v>11</v>
      </c>
      <c r="I6" s="123" t="s">
        <v>12</v>
      </c>
      <c r="J6" s="124"/>
      <c r="K6" s="130" t="s">
        <v>10</v>
      </c>
      <c r="L6" s="136"/>
    </row>
    <row r="7" spans="2:13" ht="25" x14ac:dyDescent="0.3">
      <c r="B7" s="122" t="s">
        <v>261</v>
      </c>
      <c r="C7" s="123" t="s">
        <v>4</v>
      </c>
      <c r="D7" s="124"/>
      <c r="E7" s="130">
        <v>40</v>
      </c>
      <c r="F7" s="136">
        <f>D7*E7</f>
        <v>0</v>
      </c>
      <c r="H7" s="292" t="s">
        <v>245</v>
      </c>
      <c r="I7" s="293"/>
      <c r="J7" s="293"/>
      <c r="K7" s="180"/>
      <c r="L7" s="181"/>
      <c r="M7" s="172"/>
    </row>
    <row r="8" spans="2:13" ht="27.5" customHeight="1" x14ac:dyDescent="0.3">
      <c r="B8" s="122" t="s">
        <v>262</v>
      </c>
      <c r="C8" s="123" t="s">
        <v>4</v>
      </c>
      <c r="D8" s="124"/>
      <c r="E8" s="130">
        <v>27</v>
      </c>
      <c r="F8" s="136">
        <f>D8*E8</f>
        <v>0</v>
      </c>
      <c r="H8" s="169" t="s">
        <v>246</v>
      </c>
      <c r="I8" s="122" t="s">
        <v>4</v>
      </c>
      <c r="J8" s="124"/>
      <c r="K8" s="130">
        <v>923</v>
      </c>
      <c r="L8" s="136">
        <f t="shared" ref="L8:L29" si="0">J8*K8</f>
        <v>0</v>
      </c>
      <c r="M8" s="172"/>
    </row>
    <row r="9" spans="2:13" ht="25" x14ac:dyDescent="0.3">
      <c r="B9" s="123" t="s">
        <v>5</v>
      </c>
      <c r="C9" s="123" t="s">
        <v>6</v>
      </c>
      <c r="D9" s="124"/>
      <c r="E9" s="143">
        <v>45</v>
      </c>
      <c r="F9" s="136">
        <f>D9*E9</f>
        <v>0</v>
      </c>
      <c r="H9" s="258" t="s">
        <v>395</v>
      </c>
      <c r="I9" s="122" t="s">
        <v>4</v>
      </c>
      <c r="J9" s="124"/>
      <c r="K9" s="130">
        <v>215</v>
      </c>
      <c r="L9" s="136">
        <f t="shared" si="0"/>
        <v>0</v>
      </c>
      <c r="M9" s="172"/>
    </row>
    <row r="10" spans="2:13" ht="25.5" customHeight="1" x14ac:dyDescent="0.3">
      <c r="H10" s="258" t="s">
        <v>247</v>
      </c>
      <c r="I10" s="122" t="s">
        <v>4</v>
      </c>
      <c r="J10" s="124"/>
      <c r="K10" s="130">
        <v>1560</v>
      </c>
      <c r="L10" s="136">
        <f t="shared" si="0"/>
        <v>0</v>
      </c>
      <c r="M10" s="172"/>
    </row>
    <row r="11" spans="2:13" ht="25" x14ac:dyDescent="0.3">
      <c r="B11" s="183"/>
      <c r="H11" s="258" t="s">
        <v>396</v>
      </c>
      <c r="I11" s="122" t="s">
        <v>4</v>
      </c>
      <c r="J11" s="124"/>
      <c r="K11" s="130">
        <v>863</v>
      </c>
      <c r="L11" s="136">
        <f t="shared" si="0"/>
        <v>0</v>
      </c>
      <c r="M11" s="172"/>
    </row>
    <row r="12" spans="2:13" ht="25" x14ac:dyDescent="0.3">
      <c r="B12" s="183"/>
      <c r="H12" s="259" t="s">
        <v>248</v>
      </c>
      <c r="I12" s="123" t="s">
        <v>13</v>
      </c>
      <c r="J12" s="124"/>
      <c r="K12" s="130">
        <v>265</v>
      </c>
      <c r="L12" s="136">
        <f t="shared" si="0"/>
        <v>0</v>
      </c>
      <c r="M12" s="172"/>
    </row>
    <row r="13" spans="2:13" ht="25" x14ac:dyDescent="0.3">
      <c r="H13" s="260" t="s">
        <v>249</v>
      </c>
      <c r="I13" s="123" t="s">
        <v>13</v>
      </c>
      <c r="J13" s="124"/>
      <c r="K13" s="130">
        <v>432</v>
      </c>
      <c r="L13" s="136">
        <f t="shared" si="0"/>
        <v>0</v>
      </c>
      <c r="M13" s="172"/>
    </row>
    <row r="14" spans="2:13" ht="25" x14ac:dyDescent="0.3">
      <c r="H14" s="258" t="s">
        <v>250</v>
      </c>
      <c r="I14" s="169" t="s">
        <v>13</v>
      </c>
      <c r="J14" s="124"/>
      <c r="K14" s="130">
        <v>535</v>
      </c>
      <c r="L14" s="136">
        <f t="shared" si="0"/>
        <v>0</v>
      </c>
      <c r="M14" s="172"/>
    </row>
    <row r="15" spans="2:13" ht="25" x14ac:dyDescent="0.3">
      <c r="H15" s="261" t="s">
        <v>251</v>
      </c>
      <c r="I15" s="122" t="s">
        <v>14</v>
      </c>
      <c r="J15" s="124"/>
      <c r="K15" s="130">
        <v>1856</v>
      </c>
      <c r="L15" s="136">
        <f t="shared" si="0"/>
        <v>0</v>
      </c>
      <c r="M15" s="172"/>
    </row>
    <row r="16" spans="2:13" ht="25" x14ac:dyDescent="0.3">
      <c r="H16" s="261" t="s">
        <v>252</v>
      </c>
      <c r="I16" s="122" t="s">
        <v>14</v>
      </c>
      <c r="J16" s="124"/>
      <c r="K16" s="130">
        <v>1900</v>
      </c>
      <c r="L16" s="136">
        <f t="shared" si="0"/>
        <v>0</v>
      </c>
      <c r="M16" s="172"/>
    </row>
    <row r="17" spans="8:13" ht="25.5" customHeight="1" x14ac:dyDescent="0.3">
      <c r="H17" s="292" t="s">
        <v>253</v>
      </c>
      <c r="I17" s="293"/>
      <c r="J17" s="293"/>
      <c r="K17" s="180"/>
      <c r="L17" s="181"/>
      <c r="M17" s="172"/>
    </row>
    <row r="18" spans="8:13" ht="25" x14ac:dyDescent="0.3">
      <c r="H18" s="262" t="s">
        <v>254</v>
      </c>
      <c r="I18" s="122" t="s">
        <v>4</v>
      </c>
      <c r="J18" s="124">
        <v>50</v>
      </c>
      <c r="K18" s="130">
        <v>271</v>
      </c>
      <c r="L18" s="136">
        <f t="shared" si="0"/>
        <v>13550</v>
      </c>
      <c r="M18" s="172"/>
    </row>
    <row r="19" spans="8:13" ht="25" x14ac:dyDescent="0.3">
      <c r="H19" s="258" t="s">
        <v>395</v>
      </c>
      <c r="I19" s="122" t="s">
        <v>4</v>
      </c>
      <c r="J19" s="124"/>
      <c r="K19" s="130">
        <v>215</v>
      </c>
      <c r="L19" s="136">
        <f t="shared" si="0"/>
        <v>0</v>
      </c>
      <c r="M19" s="172"/>
    </row>
    <row r="20" spans="8:13" ht="25" x14ac:dyDescent="0.3">
      <c r="H20" s="258" t="s">
        <v>255</v>
      </c>
      <c r="I20" s="122" t="s">
        <v>4</v>
      </c>
      <c r="J20" s="124"/>
      <c r="K20" s="130">
        <v>948</v>
      </c>
      <c r="L20" s="136">
        <f t="shared" si="0"/>
        <v>0</v>
      </c>
      <c r="M20" s="172"/>
    </row>
    <row r="21" spans="8:13" ht="25" x14ac:dyDescent="0.3">
      <c r="H21" s="258" t="s">
        <v>396</v>
      </c>
      <c r="I21" s="122" t="s">
        <v>4</v>
      </c>
      <c r="J21" s="124"/>
      <c r="K21" s="130">
        <v>863</v>
      </c>
      <c r="L21" s="136">
        <f t="shared" si="0"/>
        <v>0</v>
      </c>
      <c r="M21" s="172"/>
    </row>
    <row r="22" spans="8:13" x14ac:dyDescent="0.3">
      <c r="H22" s="262" t="s">
        <v>286</v>
      </c>
      <c r="I22" s="122" t="s">
        <v>14</v>
      </c>
      <c r="J22" s="124"/>
      <c r="K22" s="130">
        <v>1244</v>
      </c>
      <c r="L22" s="136">
        <f>J22*K22</f>
        <v>0</v>
      </c>
      <c r="M22" s="172"/>
    </row>
    <row r="23" spans="8:13" x14ac:dyDescent="0.3">
      <c r="H23" s="258" t="s">
        <v>287</v>
      </c>
      <c r="I23" s="122" t="s">
        <v>14</v>
      </c>
      <c r="J23" s="124"/>
      <c r="K23" s="130">
        <v>1288</v>
      </c>
      <c r="L23" s="136">
        <f t="shared" si="0"/>
        <v>0</v>
      </c>
      <c r="M23" s="172"/>
    </row>
    <row r="24" spans="8:13" ht="19.5" customHeight="1" x14ac:dyDescent="0.3">
      <c r="H24" s="292" t="s">
        <v>256</v>
      </c>
      <c r="I24" s="293"/>
      <c r="J24" s="293"/>
      <c r="K24" s="180"/>
      <c r="L24" s="181"/>
      <c r="M24" s="172"/>
    </row>
    <row r="25" spans="8:13" x14ac:dyDescent="0.3">
      <c r="H25" s="123" t="s">
        <v>257</v>
      </c>
      <c r="I25" s="123" t="s">
        <v>13</v>
      </c>
      <c r="J25" s="124">
        <v>150</v>
      </c>
      <c r="K25" s="130">
        <v>37</v>
      </c>
      <c r="L25" s="136">
        <f t="shared" si="0"/>
        <v>5550</v>
      </c>
      <c r="M25" s="172"/>
    </row>
    <row r="26" spans="8:13" x14ac:dyDescent="0.3">
      <c r="H26" s="123" t="s">
        <v>258</v>
      </c>
      <c r="I26" s="123" t="s">
        <v>15</v>
      </c>
      <c r="J26" s="124"/>
      <c r="K26" s="130">
        <v>46</v>
      </c>
      <c r="L26" s="136">
        <f t="shared" si="0"/>
        <v>0</v>
      </c>
      <c r="M26" s="172"/>
    </row>
    <row r="27" spans="8:13" x14ac:dyDescent="0.3">
      <c r="H27" s="263" t="s">
        <v>16</v>
      </c>
      <c r="I27" s="123" t="s">
        <v>17</v>
      </c>
      <c r="J27" s="124"/>
      <c r="K27" s="130">
        <v>94</v>
      </c>
      <c r="L27" s="136">
        <f t="shared" si="0"/>
        <v>0</v>
      </c>
    </row>
    <row r="28" spans="8:13" ht="37.5" x14ac:dyDescent="0.3">
      <c r="H28" s="259" t="s">
        <v>202</v>
      </c>
      <c r="I28" s="122" t="s">
        <v>17</v>
      </c>
      <c r="J28" s="124"/>
      <c r="K28" s="130">
        <v>31</v>
      </c>
      <c r="L28" s="136">
        <f t="shared" si="0"/>
        <v>0</v>
      </c>
    </row>
    <row r="29" spans="8:13" x14ac:dyDescent="0.3">
      <c r="H29" s="258" t="s">
        <v>191</v>
      </c>
      <c r="I29" s="169" t="s">
        <v>18</v>
      </c>
      <c r="J29" s="124"/>
      <c r="K29" s="130">
        <v>95</v>
      </c>
      <c r="L29" s="136">
        <f t="shared" si="0"/>
        <v>0</v>
      </c>
    </row>
    <row r="30" spans="8:13" ht="26" customHeight="1" x14ac:dyDescent="0.3">
      <c r="H30" s="294" t="s">
        <v>284</v>
      </c>
      <c r="I30" s="295"/>
      <c r="J30" s="295"/>
      <c r="K30" s="295"/>
      <c r="L30" s="295"/>
    </row>
    <row r="31" spans="8:13" ht="34.5" customHeight="1" x14ac:dyDescent="0.3">
      <c r="H31" s="296"/>
      <c r="I31" s="297"/>
      <c r="J31" s="297"/>
      <c r="K31" s="297"/>
      <c r="L31" s="297"/>
    </row>
  </sheetData>
  <sheetProtection algorithmName="SHA-512" hashValue="xKYnaWejkxbTUgdA6WV5cm9nwVENN1RI4D1lmYdKWw6f6G74OzY8dQWWQEc+RlClFQkE8H3cNTDwVX0wCb5GSg==" saltValue="nt9neuhYM/MOQZ28ZXxHmQ=="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4" ht="23" x14ac:dyDescent="0.5">
      <c r="B1" s="112" t="s">
        <v>75</v>
      </c>
      <c r="C1" s="113"/>
      <c r="D1" s="113"/>
      <c r="E1" s="298">
        <f>SUM(F:F)</f>
        <v>8219</v>
      </c>
      <c r="F1" s="298"/>
      <c r="H1" s="112" t="s">
        <v>59</v>
      </c>
      <c r="I1" s="113"/>
      <c r="J1" s="113"/>
      <c r="K1" s="298">
        <f>SUM(L:L)</f>
        <v>33194</v>
      </c>
      <c r="L1" s="298"/>
    </row>
    <row r="2" spans="1:14" x14ac:dyDescent="0.3">
      <c r="D2" s="114"/>
      <c r="E2" s="299" t="s">
        <v>76</v>
      </c>
      <c r="F2" s="299"/>
      <c r="K2" s="299" t="s">
        <v>76</v>
      </c>
      <c r="L2" s="299"/>
    </row>
    <row r="3" spans="1:14" x14ac:dyDescent="0.3">
      <c r="B3" s="184" t="s">
        <v>80</v>
      </c>
      <c r="C3" s="116"/>
      <c r="D3" s="117"/>
      <c r="E3" s="117"/>
      <c r="F3" s="118"/>
      <c r="H3" s="184" t="s">
        <v>85</v>
      </c>
      <c r="I3" s="116"/>
      <c r="J3" s="117"/>
      <c r="K3" s="117"/>
      <c r="L3" s="118"/>
    </row>
    <row r="4" spans="1:14" s="121" customFormat="1" x14ac:dyDescent="0.3">
      <c r="B4" s="119" t="s">
        <v>1</v>
      </c>
      <c r="C4" s="119" t="s">
        <v>2</v>
      </c>
      <c r="D4" s="119" t="s">
        <v>19</v>
      </c>
      <c r="E4" s="119" t="s">
        <v>3</v>
      </c>
      <c r="F4" s="120" t="s">
        <v>20</v>
      </c>
      <c r="H4" s="119" t="s">
        <v>1</v>
      </c>
      <c r="I4" s="119" t="s">
        <v>2</v>
      </c>
      <c r="J4" s="119" t="s">
        <v>19</v>
      </c>
      <c r="K4" s="119" t="s">
        <v>3</v>
      </c>
      <c r="L4" s="120" t="s">
        <v>20</v>
      </c>
    </row>
    <row r="5" spans="1:14" ht="25" x14ac:dyDescent="0.3">
      <c r="B5" s="123" t="s">
        <v>263</v>
      </c>
      <c r="C5" s="123" t="s">
        <v>81</v>
      </c>
      <c r="D5" s="124">
        <v>1</v>
      </c>
      <c r="E5" s="130">
        <v>95</v>
      </c>
      <c r="F5" s="126">
        <f t="shared" ref="F5:F8" si="0">D5*E5</f>
        <v>95</v>
      </c>
      <c r="H5" s="169" t="s">
        <v>8</v>
      </c>
      <c r="I5" s="169" t="s">
        <v>9</v>
      </c>
      <c r="J5" s="124"/>
      <c r="K5" s="156" t="s">
        <v>10</v>
      </c>
      <c r="L5" s="126"/>
    </row>
    <row r="6" spans="1:14" ht="25" x14ac:dyDescent="0.3">
      <c r="B6" s="122" t="s">
        <v>264</v>
      </c>
      <c r="C6" s="123" t="s">
        <v>82</v>
      </c>
      <c r="D6" s="124">
        <v>1</v>
      </c>
      <c r="E6" s="143">
        <v>253</v>
      </c>
      <c r="F6" s="126">
        <f t="shared" si="0"/>
        <v>253</v>
      </c>
      <c r="H6" s="169" t="s">
        <v>265</v>
      </c>
      <c r="I6" s="169" t="s">
        <v>82</v>
      </c>
      <c r="J6" s="124">
        <v>1</v>
      </c>
      <c r="K6" s="143">
        <v>460</v>
      </c>
      <c r="L6" s="126">
        <f t="shared" ref="L6:L17" si="1">J6*K6</f>
        <v>460</v>
      </c>
    </row>
    <row r="7" spans="1:14" ht="37.5" x14ac:dyDescent="0.3">
      <c r="B7" s="122" t="s">
        <v>83</v>
      </c>
      <c r="C7" s="123" t="s">
        <v>4</v>
      </c>
      <c r="D7" s="124"/>
      <c r="E7" s="130">
        <v>4375</v>
      </c>
      <c r="F7" s="126">
        <f t="shared" si="0"/>
        <v>0</v>
      </c>
      <c r="H7" s="169" t="s">
        <v>86</v>
      </c>
      <c r="I7" s="169" t="s">
        <v>87</v>
      </c>
      <c r="J7" s="124"/>
      <c r="K7" s="143">
        <v>249</v>
      </c>
      <c r="L7" s="126">
        <f t="shared" si="1"/>
        <v>0</v>
      </c>
    </row>
    <row r="8" spans="1:14" ht="37.5" x14ac:dyDescent="0.3">
      <c r="A8" s="179" t="s">
        <v>240</v>
      </c>
      <c r="B8" s="122" t="s">
        <v>357</v>
      </c>
      <c r="C8" s="123" t="s">
        <v>4</v>
      </c>
      <c r="D8" s="124">
        <v>1</v>
      </c>
      <c r="E8" s="130">
        <v>7871</v>
      </c>
      <c r="F8" s="126">
        <f t="shared" si="0"/>
        <v>7871</v>
      </c>
      <c r="H8" s="260" t="s">
        <v>266</v>
      </c>
      <c r="I8" s="169" t="s">
        <v>13</v>
      </c>
      <c r="J8" s="124">
        <v>290</v>
      </c>
      <c r="K8" s="143">
        <v>87</v>
      </c>
      <c r="L8" s="126">
        <f t="shared" si="1"/>
        <v>25230</v>
      </c>
    </row>
    <row r="9" spans="1:14" ht="25" x14ac:dyDescent="0.3">
      <c r="B9" s="264" t="s">
        <v>241</v>
      </c>
      <c r="C9" s="265"/>
      <c r="D9" s="266"/>
      <c r="E9" s="176"/>
      <c r="F9" s="174"/>
      <c r="H9" s="260" t="s">
        <v>267</v>
      </c>
      <c r="I9" s="169" t="s">
        <v>13</v>
      </c>
      <c r="J9" s="124"/>
      <c r="K9" s="143">
        <v>125</v>
      </c>
      <c r="L9" s="126">
        <f t="shared" si="1"/>
        <v>0</v>
      </c>
    </row>
    <row r="10" spans="1:14" ht="25" x14ac:dyDescent="0.3">
      <c r="B10" s="300" t="s">
        <v>358</v>
      </c>
      <c r="C10" s="300"/>
      <c r="D10" s="300"/>
      <c r="E10" s="300"/>
      <c r="F10" s="300"/>
      <c r="H10" s="260" t="s">
        <v>268</v>
      </c>
      <c r="I10" s="169" t="s">
        <v>13</v>
      </c>
      <c r="J10" s="124"/>
      <c r="K10" s="143">
        <v>147</v>
      </c>
      <c r="L10" s="126">
        <f t="shared" si="1"/>
        <v>0</v>
      </c>
    </row>
    <row r="11" spans="1:14" ht="25" x14ac:dyDescent="0.3">
      <c r="B11" s="290"/>
      <c r="C11" s="290"/>
      <c r="D11" s="290"/>
      <c r="E11" s="290"/>
      <c r="F11" s="290"/>
      <c r="H11" s="260" t="s">
        <v>269</v>
      </c>
      <c r="I11" s="169" t="s">
        <v>13</v>
      </c>
      <c r="J11" s="124">
        <v>10</v>
      </c>
      <c r="K11" s="143">
        <v>232</v>
      </c>
      <c r="L11" s="126">
        <f t="shared" si="1"/>
        <v>2320</v>
      </c>
    </row>
    <row r="12" spans="1:14" ht="25" x14ac:dyDescent="0.3">
      <c r="B12" s="290"/>
      <c r="C12" s="290"/>
      <c r="D12" s="290"/>
      <c r="E12" s="290"/>
      <c r="F12" s="290"/>
      <c r="H12" s="260" t="s">
        <v>88</v>
      </c>
      <c r="I12" s="169" t="s">
        <v>13</v>
      </c>
      <c r="J12" s="124"/>
      <c r="K12" s="143">
        <v>31</v>
      </c>
      <c r="L12" s="126">
        <f t="shared" si="1"/>
        <v>0</v>
      </c>
    </row>
    <row r="13" spans="1:14" ht="25" x14ac:dyDescent="0.3">
      <c r="B13" s="290"/>
      <c r="C13" s="290"/>
      <c r="D13" s="290"/>
      <c r="E13" s="290"/>
      <c r="F13" s="290"/>
      <c r="H13" s="169" t="s">
        <v>203</v>
      </c>
      <c r="I13" s="169" t="s">
        <v>89</v>
      </c>
      <c r="J13" s="124"/>
      <c r="K13" s="143">
        <v>172783</v>
      </c>
      <c r="L13" s="126">
        <f>J13*K13</f>
        <v>0</v>
      </c>
    </row>
    <row r="14" spans="1:14" ht="25" x14ac:dyDescent="0.3">
      <c r="B14" s="290"/>
      <c r="C14" s="290"/>
      <c r="D14" s="290"/>
      <c r="E14" s="290"/>
      <c r="F14" s="290"/>
      <c r="H14" s="169" t="s">
        <v>386</v>
      </c>
      <c r="I14" s="169" t="s">
        <v>4</v>
      </c>
      <c r="J14" s="267">
        <v>3</v>
      </c>
      <c r="K14" s="143">
        <v>652</v>
      </c>
      <c r="L14" s="136">
        <f t="shared" si="1"/>
        <v>1956</v>
      </c>
      <c r="M14" s="253"/>
      <c r="N14" s="253"/>
    </row>
    <row r="15" spans="1:14" x14ac:dyDescent="0.3">
      <c r="B15" s="290"/>
      <c r="C15" s="290"/>
      <c r="D15" s="290"/>
      <c r="E15" s="290"/>
      <c r="F15" s="290"/>
      <c r="H15" s="169" t="s">
        <v>90</v>
      </c>
      <c r="I15" s="169" t="s">
        <v>91</v>
      </c>
      <c r="J15" s="124">
        <v>3</v>
      </c>
      <c r="K15" s="143">
        <v>519</v>
      </c>
      <c r="L15" s="126">
        <f t="shared" si="1"/>
        <v>1557</v>
      </c>
    </row>
    <row r="16" spans="1:14" x14ac:dyDescent="0.3">
      <c r="B16" s="290"/>
      <c r="C16" s="290"/>
      <c r="D16" s="290"/>
      <c r="E16" s="290"/>
      <c r="F16" s="290"/>
      <c r="H16" s="169" t="s">
        <v>92</v>
      </c>
      <c r="I16" s="169" t="s">
        <v>93</v>
      </c>
      <c r="J16" s="124">
        <v>3</v>
      </c>
      <c r="K16" s="143">
        <v>370</v>
      </c>
      <c r="L16" s="126">
        <f t="shared" si="1"/>
        <v>1110</v>
      </c>
    </row>
    <row r="17" spans="2:12" x14ac:dyDescent="0.3">
      <c r="B17" s="290"/>
      <c r="C17" s="290"/>
      <c r="D17" s="290"/>
      <c r="E17" s="290"/>
      <c r="F17" s="290"/>
      <c r="H17" s="169" t="s">
        <v>94</v>
      </c>
      <c r="I17" s="169" t="s">
        <v>95</v>
      </c>
      <c r="J17" s="124">
        <v>3</v>
      </c>
      <c r="K17" s="143">
        <v>187</v>
      </c>
      <c r="L17" s="126">
        <f t="shared" si="1"/>
        <v>561</v>
      </c>
    </row>
    <row r="18" spans="2:12" ht="34" customHeight="1" x14ac:dyDescent="0.3">
      <c r="B18" s="290"/>
      <c r="C18" s="290"/>
      <c r="D18" s="290"/>
      <c r="E18" s="290"/>
      <c r="F18" s="290"/>
      <c r="H18" s="296"/>
      <c r="I18" s="297"/>
      <c r="J18" s="297"/>
      <c r="K18" s="297"/>
      <c r="L18" s="297"/>
    </row>
    <row r="19" spans="2:12" x14ac:dyDescent="0.3">
      <c r="B19" s="290"/>
      <c r="C19" s="290"/>
      <c r="D19" s="290"/>
      <c r="E19" s="290"/>
      <c r="F19" s="290"/>
    </row>
    <row r="20" spans="2:12" ht="34.5" customHeight="1" x14ac:dyDescent="0.3">
      <c r="B20" s="290"/>
      <c r="C20" s="290"/>
      <c r="D20" s="290"/>
      <c r="E20" s="290"/>
      <c r="F20" s="290"/>
    </row>
    <row r="21" spans="2:12" x14ac:dyDescent="0.3">
      <c r="B21" s="290"/>
      <c r="C21" s="290"/>
      <c r="D21" s="290"/>
      <c r="E21" s="290"/>
      <c r="F21" s="290"/>
    </row>
    <row r="22" spans="2:12" x14ac:dyDescent="0.3">
      <c r="B22" s="290"/>
      <c r="C22" s="290"/>
      <c r="D22" s="290"/>
      <c r="E22" s="290"/>
      <c r="F22" s="290"/>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bxSRM7JiwZptm3g06RNIGbNCC9ae0zYZ+AqCZxNeoLohVQ0EPAyq7EvYW4a5MwHleKDOduDwTGCmtYcnWcLzMg==" saltValue="hhJg2mRolyqMAC6SAAh+/A=="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298">
        <f>SUM(F:F)</f>
        <v>0</v>
      </c>
      <c r="F1" s="298"/>
      <c r="H1" s="112" t="s">
        <v>59</v>
      </c>
      <c r="I1" s="113"/>
      <c r="J1" s="113"/>
      <c r="K1" s="298">
        <f>SUM(L:L)</f>
        <v>0</v>
      </c>
      <c r="L1" s="298"/>
    </row>
    <row r="2" spans="1:12" x14ac:dyDescent="0.3">
      <c r="D2" s="114"/>
      <c r="E2" s="299" t="s">
        <v>76</v>
      </c>
      <c r="F2" s="299"/>
      <c r="K2" s="299" t="s">
        <v>76</v>
      </c>
      <c r="L2" s="299"/>
    </row>
    <row r="3" spans="1:12" x14ac:dyDescent="0.3">
      <c r="B3" s="184" t="s">
        <v>96</v>
      </c>
      <c r="C3" s="116"/>
      <c r="D3" s="117"/>
      <c r="E3" s="117"/>
      <c r="F3" s="118"/>
      <c r="H3" s="184"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23" t="s">
        <v>97</v>
      </c>
      <c r="C5" s="123" t="s">
        <v>12</v>
      </c>
      <c r="D5" s="124"/>
      <c r="E5" s="143" t="s">
        <v>10</v>
      </c>
      <c r="F5" s="126"/>
      <c r="H5" s="169" t="s">
        <v>265</v>
      </c>
      <c r="I5" s="169" t="s">
        <v>103</v>
      </c>
      <c r="J5" s="124"/>
      <c r="K5" s="143">
        <v>460</v>
      </c>
      <c r="L5" s="126">
        <f>J5*K5</f>
        <v>0</v>
      </c>
    </row>
    <row r="6" spans="1:12" x14ac:dyDescent="0.3">
      <c r="B6" s="122" t="s">
        <v>98</v>
      </c>
      <c r="C6" s="123" t="s">
        <v>99</v>
      </c>
      <c r="D6" s="124"/>
      <c r="E6" s="143" t="s">
        <v>10</v>
      </c>
      <c r="F6" s="126"/>
      <c r="J6" s="3"/>
      <c r="L6" s="3"/>
    </row>
    <row r="7" spans="1:12" ht="25" x14ac:dyDescent="0.35">
      <c r="B7" s="122" t="s">
        <v>100</v>
      </c>
      <c r="C7" s="123" t="s">
        <v>101</v>
      </c>
      <c r="D7" s="124"/>
      <c r="E7" s="143" t="s">
        <v>10</v>
      </c>
      <c r="F7" s="126"/>
      <c r="H7" s="184" t="s">
        <v>201</v>
      </c>
      <c r="I7" s="157"/>
      <c r="J7" s="150"/>
      <c r="K7" s="151"/>
      <c r="L7" s="152"/>
    </row>
    <row r="8" spans="1:12" x14ac:dyDescent="0.3">
      <c r="H8" s="142" t="s">
        <v>1</v>
      </c>
      <c r="I8" s="142" t="s">
        <v>2</v>
      </c>
      <c r="J8" s="142" t="s">
        <v>19</v>
      </c>
      <c r="K8" s="142" t="s">
        <v>3</v>
      </c>
      <c r="L8" s="153" t="s">
        <v>20</v>
      </c>
    </row>
    <row r="9" spans="1:12" ht="25" x14ac:dyDescent="0.3">
      <c r="B9" s="184" t="s">
        <v>186</v>
      </c>
      <c r="C9" s="116"/>
      <c r="H9" s="169" t="s">
        <v>8</v>
      </c>
      <c r="I9" s="169" t="s">
        <v>9</v>
      </c>
      <c r="J9" s="267"/>
      <c r="K9" s="156" t="s">
        <v>10</v>
      </c>
      <c r="L9" s="136"/>
    </row>
    <row r="10" spans="1:12" x14ac:dyDescent="0.3">
      <c r="B10" s="119" t="s">
        <v>1</v>
      </c>
      <c r="C10" s="119" t="s">
        <v>2</v>
      </c>
      <c r="D10" s="119" t="s">
        <v>19</v>
      </c>
      <c r="E10" s="119" t="s">
        <v>3</v>
      </c>
      <c r="F10" s="120" t="s">
        <v>20</v>
      </c>
      <c r="H10" s="169" t="s">
        <v>86</v>
      </c>
      <c r="I10" s="169" t="s">
        <v>87</v>
      </c>
      <c r="J10" s="267"/>
      <c r="K10" s="143">
        <v>249</v>
      </c>
      <c r="L10" s="136">
        <f t="shared" ref="L10:L20" si="0">J10*K10</f>
        <v>0</v>
      </c>
    </row>
    <row r="11" spans="1:12" ht="25" x14ac:dyDescent="0.3">
      <c r="B11" s="123" t="s">
        <v>263</v>
      </c>
      <c r="C11" s="123" t="s">
        <v>81</v>
      </c>
      <c r="D11" s="124"/>
      <c r="E11" s="130">
        <v>95</v>
      </c>
      <c r="F11" s="126">
        <f t="shared" ref="F11:F14" si="1">D11*E11</f>
        <v>0</v>
      </c>
      <c r="H11" s="260" t="s">
        <v>266</v>
      </c>
      <c r="I11" s="169" t="s">
        <v>13</v>
      </c>
      <c r="J11" s="267"/>
      <c r="K11" s="143">
        <v>87</v>
      </c>
      <c r="L11" s="136">
        <f t="shared" si="0"/>
        <v>0</v>
      </c>
    </row>
    <row r="12" spans="1:12" ht="25" x14ac:dyDescent="0.3">
      <c r="B12" s="122" t="s">
        <v>264</v>
      </c>
      <c r="C12" s="123" t="s">
        <v>82</v>
      </c>
      <c r="D12" s="124"/>
      <c r="E12" s="143">
        <v>253</v>
      </c>
      <c r="F12" s="126">
        <f t="shared" si="1"/>
        <v>0</v>
      </c>
      <c r="H12" s="260" t="s">
        <v>267</v>
      </c>
      <c r="I12" s="169" t="s">
        <v>13</v>
      </c>
      <c r="J12" s="267"/>
      <c r="K12" s="143">
        <v>125</v>
      </c>
      <c r="L12" s="136">
        <f t="shared" si="0"/>
        <v>0</v>
      </c>
    </row>
    <row r="13" spans="1:12" ht="37.5" x14ac:dyDescent="0.3">
      <c r="B13" s="122" t="s">
        <v>83</v>
      </c>
      <c r="C13" s="123" t="s">
        <v>4</v>
      </c>
      <c r="D13" s="124"/>
      <c r="E13" s="130">
        <v>4375</v>
      </c>
      <c r="F13" s="126">
        <f t="shared" si="1"/>
        <v>0</v>
      </c>
      <c r="H13" s="260" t="s">
        <v>268</v>
      </c>
      <c r="I13" s="169" t="s">
        <v>13</v>
      </c>
      <c r="J13" s="267"/>
      <c r="K13" s="143">
        <v>147</v>
      </c>
      <c r="L13" s="136">
        <f t="shared" si="0"/>
        <v>0</v>
      </c>
    </row>
    <row r="14" spans="1:12" ht="37.5" x14ac:dyDescent="0.3">
      <c r="A14" s="179" t="s">
        <v>240</v>
      </c>
      <c r="B14" s="122" t="s">
        <v>357</v>
      </c>
      <c r="C14" s="123" t="s">
        <v>4</v>
      </c>
      <c r="D14" s="124"/>
      <c r="E14" s="130">
        <v>7871</v>
      </c>
      <c r="F14" s="126">
        <f t="shared" si="1"/>
        <v>0</v>
      </c>
      <c r="H14" s="260" t="s">
        <v>269</v>
      </c>
      <c r="I14" s="169" t="s">
        <v>13</v>
      </c>
      <c r="J14" s="267"/>
      <c r="K14" s="143">
        <v>232</v>
      </c>
      <c r="L14" s="136">
        <f t="shared" si="0"/>
        <v>0</v>
      </c>
    </row>
    <row r="15" spans="1:12" ht="25" x14ac:dyDescent="0.3">
      <c r="B15" s="264" t="s">
        <v>241</v>
      </c>
      <c r="H15" s="260" t="s">
        <v>88</v>
      </c>
      <c r="I15" s="169" t="s">
        <v>13</v>
      </c>
      <c r="J15" s="267"/>
      <c r="K15" s="143">
        <v>31</v>
      </c>
      <c r="L15" s="136">
        <f t="shared" si="0"/>
        <v>0</v>
      </c>
    </row>
    <row r="16" spans="1:12" ht="25" x14ac:dyDescent="0.3">
      <c r="B16" s="182" t="s">
        <v>0</v>
      </c>
      <c r="C16" s="116"/>
      <c r="D16" s="117"/>
      <c r="E16" s="117"/>
      <c r="F16" s="118"/>
      <c r="H16" s="260" t="s">
        <v>203</v>
      </c>
      <c r="I16" s="169" t="s">
        <v>89</v>
      </c>
      <c r="J16" s="124"/>
      <c r="K16" s="143">
        <v>172783</v>
      </c>
      <c r="L16" s="126">
        <f t="shared" ref="L16" si="2">J16*K16</f>
        <v>0</v>
      </c>
    </row>
    <row r="17" spans="2:12" ht="25" x14ac:dyDescent="0.3">
      <c r="B17" s="119" t="s">
        <v>1</v>
      </c>
      <c r="C17" s="119" t="s">
        <v>2</v>
      </c>
      <c r="D17" s="119" t="s">
        <v>19</v>
      </c>
      <c r="E17" s="119" t="s">
        <v>3</v>
      </c>
      <c r="F17" s="120" t="s">
        <v>20</v>
      </c>
      <c r="H17" s="260" t="s">
        <v>386</v>
      </c>
      <c r="I17" s="169" t="s">
        <v>4</v>
      </c>
      <c r="J17" s="267"/>
      <c r="K17" s="143">
        <v>652</v>
      </c>
      <c r="L17" s="136">
        <f t="shared" si="0"/>
        <v>0</v>
      </c>
    </row>
    <row r="18" spans="2:12" ht="25" x14ac:dyDescent="0.3">
      <c r="B18" s="122" t="s">
        <v>259</v>
      </c>
      <c r="C18" s="123" t="s">
        <v>4</v>
      </c>
      <c r="D18" s="124"/>
      <c r="E18" s="130">
        <v>122</v>
      </c>
      <c r="F18" s="136">
        <f>D18*E18</f>
        <v>0</v>
      </c>
      <c r="H18" s="169" t="s">
        <v>90</v>
      </c>
      <c r="I18" s="169" t="s">
        <v>91</v>
      </c>
      <c r="J18" s="267"/>
      <c r="K18" s="143">
        <v>519</v>
      </c>
      <c r="L18" s="136">
        <f t="shared" si="0"/>
        <v>0</v>
      </c>
    </row>
    <row r="19" spans="2:12" ht="25" x14ac:dyDescent="0.3">
      <c r="B19" s="122" t="s">
        <v>260</v>
      </c>
      <c r="C19" s="123" t="s">
        <v>4</v>
      </c>
      <c r="D19" s="124"/>
      <c r="E19" s="130">
        <v>33</v>
      </c>
      <c r="F19" s="136">
        <f>D19*E19</f>
        <v>0</v>
      </c>
      <c r="H19" s="169" t="s">
        <v>92</v>
      </c>
      <c r="I19" s="169" t="s">
        <v>93</v>
      </c>
      <c r="J19" s="267"/>
      <c r="K19" s="143">
        <v>370</v>
      </c>
      <c r="L19" s="136">
        <f t="shared" si="0"/>
        <v>0</v>
      </c>
    </row>
    <row r="20" spans="2:12" ht="25" x14ac:dyDescent="0.3">
      <c r="B20" s="122" t="s">
        <v>261</v>
      </c>
      <c r="C20" s="123" t="s">
        <v>4</v>
      </c>
      <c r="D20" s="124"/>
      <c r="E20" s="130">
        <v>40</v>
      </c>
      <c r="F20" s="136">
        <f>D20*E20</f>
        <v>0</v>
      </c>
      <c r="H20" s="169" t="s">
        <v>94</v>
      </c>
      <c r="I20" s="169" t="s">
        <v>95</v>
      </c>
      <c r="J20" s="267"/>
      <c r="K20" s="143">
        <v>187</v>
      </c>
      <c r="L20" s="136">
        <f t="shared" si="0"/>
        <v>0</v>
      </c>
    </row>
    <row r="21" spans="2:12" ht="25" x14ac:dyDescent="0.3">
      <c r="B21" s="122" t="s">
        <v>262</v>
      </c>
      <c r="C21" s="123" t="s">
        <v>4</v>
      </c>
      <c r="D21" s="124"/>
      <c r="E21" s="130">
        <v>27</v>
      </c>
      <c r="F21" s="136">
        <f>D21*E21</f>
        <v>0</v>
      </c>
    </row>
    <row r="22" spans="2:12" x14ac:dyDescent="0.3">
      <c r="B22" s="123" t="s">
        <v>5</v>
      </c>
      <c r="C22" s="123" t="s">
        <v>6</v>
      </c>
      <c r="D22" s="124"/>
      <c r="E22" s="130">
        <v>45</v>
      </c>
      <c r="F22" s="136">
        <f>D22*E22</f>
        <v>0</v>
      </c>
      <c r="H22" s="296"/>
      <c r="I22" s="297"/>
      <c r="J22" s="297"/>
      <c r="K22" s="297"/>
      <c r="L22" s="297"/>
    </row>
    <row r="23" spans="2:12" ht="36" customHeight="1" x14ac:dyDescent="0.3"/>
  </sheetData>
  <sheetProtection algorithmName="SHA-512" hashValue="AJsvjYsgdpQxjQykfHNbFzXkZRh+hUi2uO2BkqFbeX4iHk0hceTKHq+BwrWUF0lyxGqR9HWV7cTEVBfa+/+EnA==" saltValue="2sjQbJ6rhCO6JdSGejhDFw=="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59</v>
      </c>
      <c r="I1" s="113"/>
      <c r="J1" s="113"/>
      <c r="K1" s="298">
        <f>SUM(L:L)</f>
        <v>0</v>
      </c>
      <c r="L1" s="298"/>
    </row>
    <row r="2" spans="2:12" x14ac:dyDescent="0.3">
      <c r="D2" s="114"/>
      <c r="E2" s="299" t="s">
        <v>76</v>
      </c>
      <c r="F2" s="299"/>
      <c r="K2" s="299" t="s">
        <v>76</v>
      </c>
      <c r="L2" s="299"/>
    </row>
    <row r="3" spans="2:12" x14ac:dyDescent="0.3">
      <c r="B3" s="184" t="s">
        <v>174</v>
      </c>
      <c r="C3" s="116"/>
      <c r="D3" s="117"/>
      <c r="E3" s="117"/>
      <c r="F3" s="118"/>
      <c r="H3" s="184" t="s">
        <v>201</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69" t="s">
        <v>270</v>
      </c>
      <c r="C5" s="169" t="s">
        <v>12</v>
      </c>
      <c r="D5" s="124"/>
      <c r="E5" s="143">
        <v>173</v>
      </c>
      <c r="F5" s="126">
        <f>D5*E5</f>
        <v>0</v>
      </c>
      <c r="H5" s="122" t="s">
        <v>8</v>
      </c>
      <c r="I5" s="123" t="s">
        <v>9</v>
      </c>
      <c r="J5" s="124"/>
      <c r="K5" s="143" t="s">
        <v>10</v>
      </c>
      <c r="L5" s="126"/>
    </row>
    <row r="6" spans="2:12" x14ac:dyDescent="0.3">
      <c r="B6" s="169" t="s">
        <v>288</v>
      </c>
      <c r="C6" s="169" t="s">
        <v>104</v>
      </c>
      <c r="D6" s="124"/>
      <c r="E6" s="129">
        <v>2133</v>
      </c>
      <c r="F6" s="126">
        <f t="shared" ref="F6:F12" si="0">D6*E6</f>
        <v>0</v>
      </c>
      <c r="H6" s="122" t="s">
        <v>265</v>
      </c>
      <c r="I6" s="123" t="s">
        <v>82</v>
      </c>
      <c r="J6" s="124"/>
      <c r="K6" s="143">
        <v>460</v>
      </c>
      <c r="L6" s="126">
        <f t="shared" ref="L6:L17" si="1">J6*K6</f>
        <v>0</v>
      </c>
    </row>
    <row r="7" spans="2:12" ht="25" x14ac:dyDescent="0.3">
      <c r="B7" s="258" t="s">
        <v>204</v>
      </c>
      <c r="C7" s="169" t="s">
        <v>105</v>
      </c>
      <c r="D7" s="124"/>
      <c r="E7" s="129">
        <v>257</v>
      </c>
      <c r="F7" s="126">
        <f t="shared" si="0"/>
        <v>0</v>
      </c>
      <c r="H7" s="122" t="s">
        <v>86</v>
      </c>
      <c r="I7" s="123" t="s">
        <v>87</v>
      </c>
      <c r="J7" s="124"/>
      <c r="K7" s="143">
        <v>249</v>
      </c>
      <c r="L7" s="126">
        <f t="shared" si="1"/>
        <v>0</v>
      </c>
    </row>
    <row r="8" spans="2:12" ht="25" x14ac:dyDescent="0.3">
      <c r="B8" s="258" t="s">
        <v>205</v>
      </c>
      <c r="C8" s="169" t="s">
        <v>106</v>
      </c>
      <c r="D8" s="124"/>
      <c r="E8" s="129">
        <v>251</v>
      </c>
      <c r="F8" s="126">
        <f t="shared" si="0"/>
        <v>0</v>
      </c>
      <c r="H8" s="123" t="s">
        <v>266</v>
      </c>
      <c r="I8" s="123" t="s">
        <v>13</v>
      </c>
      <c r="J8" s="124"/>
      <c r="K8" s="143">
        <v>87</v>
      </c>
      <c r="L8" s="126">
        <f t="shared" si="1"/>
        <v>0</v>
      </c>
    </row>
    <row r="9" spans="2:12" ht="25" x14ac:dyDescent="0.3">
      <c r="B9" s="169" t="s">
        <v>107</v>
      </c>
      <c r="C9" s="169" t="s">
        <v>4</v>
      </c>
      <c r="D9" s="124"/>
      <c r="E9" s="129">
        <v>1279</v>
      </c>
      <c r="F9" s="126">
        <f t="shared" si="0"/>
        <v>0</v>
      </c>
      <c r="H9" s="123" t="s">
        <v>267</v>
      </c>
      <c r="I9" s="123" t="s">
        <v>13</v>
      </c>
      <c r="J9" s="124"/>
      <c r="K9" s="143">
        <v>125</v>
      </c>
      <c r="L9" s="126">
        <f t="shared" si="1"/>
        <v>0</v>
      </c>
    </row>
    <row r="10" spans="2:12" ht="25" x14ac:dyDescent="0.3">
      <c r="B10" s="169" t="s">
        <v>108</v>
      </c>
      <c r="C10" s="169" t="s">
        <v>4</v>
      </c>
      <c r="D10" s="124"/>
      <c r="E10" s="129">
        <v>5549</v>
      </c>
      <c r="F10" s="126">
        <f t="shared" si="0"/>
        <v>0</v>
      </c>
      <c r="H10" s="123" t="s">
        <v>268</v>
      </c>
      <c r="I10" s="123" t="s">
        <v>13</v>
      </c>
      <c r="J10" s="124"/>
      <c r="K10" s="143">
        <v>147</v>
      </c>
      <c r="L10" s="126">
        <f t="shared" si="1"/>
        <v>0</v>
      </c>
    </row>
    <row r="11" spans="2:12" ht="25" x14ac:dyDescent="0.3">
      <c r="B11" s="258" t="s">
        <v>271</v>
      </c>
      <c r="C11" s="169" t="s">
        <v>13</v>
      </c>
      <c r="D11" s="124"/>
      <c r="E11" s="129">
        <v>32</v>
      </c>
      <c r="F11" s="126">
        <f t="shared" si="0"/>
        <v>0</v>
      </c>
      <c r="H11" s="123" t="s">
        <v>269</v>
      </c>
      <c r="I11" s="123" t="s">
        <v>13</v>
      </c>
      <c r="J11" s="124"/>
      <c r="K11" s="143">
        <v>232</v>
      </c>
      <c r="L11" s="126">
        <f t="shared" si="1"/>
        <v>0</v>
      </c>
    </row>
    <row r="12" spans="2:12" ht="25" x14ac:dyDescent="0.3">
      <c r="B12" s="169" t="s">
        <v>109</v>
      </c>
      <c r="C12" s="169" t="s">
        <v>110</v>
      </c>
      <c r="D12" s="124"/>
      <c r="E12" s="143">
        <v>203</v>
      </c>
      <c r="F12" s="126">
        <f t="shared" si="0"/>
        <v>0</v>
      </c>
      <c r="H12" s="123" t="s">
        <v>88</v>
      </c>
      <c r="I12" s="123" t="s">
        <v>13</v>
      </c>
      <c r="J12" s="124"/>
      <c r="K12" s="143">
        <v>31</v>
      </c>
      <c r="L12" s="126">
        <f t="shared" si="1"/>
        <v>0</v>
      </c>
    </row>
    <row r="13" spans="2:12" ht="25" x14ac:dyDescent="0.3">
      <c r="B13" s="184" t="s">
        <v>186</v>
      </c>
      <c r="C13" s="116"/>
      <c r="D13" s="117"/>
      <c r="E13" s="117"/>
      <c r="F13" s="118"/>
      <c r="H13" s="123" t="s">
        <v>203</v>
      </c>
      <c r="I13" s="123" t="s">
        <v>89</v>
      </c>
      <c r="J13" s="124"/>
      <c r="K13" s="130">
        <v>172783</v>
      </c>
      <c r="L13" s="126">
        <f>J13*K13</f>
        <v>0</v>
      </c>
    </row>
    <row r="14" spans="2:12" ht="25" x14ac:dyDescent="0.3">
      <c r="B14" s="119" t="s">
        <v>1</v>
      </c>
      <c r="C14" s="119" t="s">
        <v>2</v>
      </c>
      <c r="D14" s="119" t="s">
        <v>19</v>
      </c>
      <c r="E14" s="119" t="s">
        <v>3</v>
      </c>
      <c r="F14" s="120" t="s">
        <v>20</v>
      </c>
      <c r="H14" s="123" t="s">
        <v>386</v>
      </c>
      <c r="I14" s="123" t="s">
        <v>4</v>
      </c>
      <c r="J14" s="124"/>
      <c r="K14" s="143">
        <v>652</v>
      </c>
      <c r="L14" s="126">
        <f t="shared" si="1"/>
        <v>0</v>
      </c>
    </row>
    <row r="15" spans="2:12" x14ac:dyDescent="0.3">
      <c r="B15" s="123" t="s">
        <v>263</v>
      </c>
      <c r="C15" s="123" t="s">
        <v>81</v>
      </c>
      <c r="D15" s="124"/>
      <c r="E15" s="130">
        <v>95</v>
      </c>
      <c r="F15" s="126">
        <f t="shared" ref="F15:F18" si="2">D15*E15</f>
        <v>0</v>
      </c>
      <c r="H15" s="123" t="s">
        <v>90</v>
      </c>
      <c r="I15" s="123" t="s">
        <v>91</v>
      </c>
      <c r="J15" s="124"/>
      <c r="K15" s="143">
        <v>519</v>
      </c>
      <c r="L15" s="126">
        <f t="shared" si="1"/>
        <v>0</v>
      </c>
    </row>
    <row r="16" spans="2:12" ht="25" x14ac:dyDescent="0.3">
      <c r="B16" s="122" t="s">
        <v>264</v>
      </c>
      <c r="C16" s="123" t="s">
        <v>82</v>
      </c>
      <c r="D16" s="124"/>
      <c r="E16" s="143">
        <v>253</v>
      </c>
      <c r="F16" s="126">
        <f t="shared" si="2"/>
        <v>0</v>
      </c>
      <c r="H16" s="123" t="s">
        <v>92</v>
      </c>
      <c r="I16" s="123" t="s">
        <v>93</v>
      </c>
      <c r="J16" s="124"/>
      <c r="K16" s="143">
        <v>370</v>
      </c>
      <c r="L16" s="126">
        <f t="shared" si="1"/>
        <v>0</v>
      </c>
    </row>
    <row r="17" spans="1:12" ht="37.5" x14ac:dyDescent="0.3">
      <c r="B17" s="122" t="s">
        <v>83</v>
      </c>
      <c r="C17" s="123" t="s">
        <v>4</v>
      </c>
      <c r="D17" s="124"/>
      <c r="E17" s="130">
        <v>4375</v>
      </c>
      <c r="F17" s="126">
        <f t="shared" si="2"/>
        <v>0</v>
      </c>
      <c r="H17" s="123" t="s">
        <v>94</v>
      </c>
      <c r="I17" s="123" t="s">
        <v>95</v>
      </c>
      <c r="J17" s="124"/>
      <c r="K17" s="143">
        <v>187</v>
      </c>
      <c r="L17" s="126">
        <f t="shared" si="1"/>
        <v>0</v>
      </c>
    </row>
    <row r="18" spans="1:12" ht="37.5" x14ac:dyDescent="0.3">
      <c r="A18" s="179" t="s">
        <v>240</v>
      </c>
      <c r="B18" s="169" t="s">
        <v>357</v>
      </c>
      <c r="C18" s="123" t="s">
        <v>4</v>
      </c>
      <c r="D18" s="124"/>
      <c r="E18" s="130">
        <v>7871</v>
      </c>
      <c r="F18" s="126">
        <f t="shared" si="2"/>
        <v>0</v>
      </c>
      <c r="H18" s="308"/>
      <c r="I18" s="308"/>
      <c r="J18" s="308"/>
      <c r="K18" s="308"/>
      <c r="L18" s="308"/>
    </row>
    <row r="19" spans="1:12" x14ac:dyDescent="0.3">
      <c r="B19" s="264" t="s">
        <v>241</v>
      </c>
      <c r="H19" s="268"/>
      <c r="I19" s="255"/>
      <c r="J19" s="255"/>
      <c r="K19" s="255"/>
      <c r="L19" s="255"/>
    </row>
    <row r="20" spans="1:12" ht="33" customHeight="1" x14ac:dyDescent="0.3">
      <c r="B20" s="300" t="s">
        <v>359</v>
      </c>
      <c r="C20" s="305"/>
      <c r="D20" s="305"/>
      <c r="E20" s="305"/>
      <c r="F20" s="305"/>
      <c r="H20" s="228" t="s">
        <v>392</v>
      </c>
      <c r="I20" s="269" t="s">
        <v>285</v>
      </c>
    </row>
    <row r="21" spans="1:12" x14ac:dyDescent="0.3">
      <c r="B21" s="306"/>
      <c r="C21" s="306"/>
      <c r="D21" s="306"/>
      <c r="E21" s="306"/>
      <c r="F21" s="306"/>
      <c r="H21" s="119" t="s">
        <v>1</v>
      </c>
      <c r="I21" s="119" t="s">
        <v>2</v>
      </c>
      <c r="J21" s="119" t="s">
        <v>19</v>
      </c>
      <c r="K21" s="119" t="s">
        <v>3</v>
      </c>
      <c r="L21" s="120" t="s">
        <v>20</v>
      </c>
    </row>
    <row r="22" spans="1:12" x14ac:dyDescent="0.3">
      <c r="B22" s="306"/>
      <c r="C22" s="306"/>
      <c r="D22" s="306"/>
      <c r="E22" s="306"/>
      <c r="F22" s="306"/>
      <c r="H22" s="302" t="s">
        <v>233</v>
      </c>
      <c r="I22" s="303"/>
      <c r="J22" s="303"/>
      <c r="K22" s="303"/>
      <c r="L22" s="304">
        <f>J22*59</f>
        <v>0</v>
      </c>
    </row>
    <row r="23" spans="1:12" x14ac:dyDescent="0.3">
      <c r="B23" s="306"/>
      <c r="C23" s="306"/>
      <c r="D23" s="306"/>
      <c r="E23" s="306"/>
      <c r="F23" s="306"/>
      <c r="H23" s="169" t="s">
        <v>229</v>
      </c>
      <c r="I23" s="169" t="s">
        <v>230</v>
      </c>
      <c r="J23" s="124"/>
      <c r="K23" s="143">
        <v>1197</v>
      </c>
      <c r="L23" s="126">
        <f>J23*K23</f>
        <v>0</v>
      </c>
    </row>
    <row r="24" spans="1:12" x14ac:dyDescent="0.3">
      <c r="B24" s="306"/>
      <c r="C24" s="306"/>
      <c r="D24" s="306"/>
      <c r="E24" s="306"/>
      <c r="F24" s="306"/>
      <c r="H24" s="169" t="s">
        <v>231</v>
      </c>
      <c r="I24" s="169" t="s">
        <v>230</v>
      </c>
      <c r="J24" s="124"/>
      <c r="K24" s="143">
        <v>1238</v>
      </c>
      <c r="L24" s="126">
        <f>J24*K24</f>
        <v>0</v>
      </c>
    </row>
    <row r="25" spans="1:12" x14ac:dyDescent="0.3">
      <c r="B25" s="306"/>
      <c r="C25" s="306"/>
      <c r="D25" s="306"/>
      <c r="E25" s="306"/>
      <c r="F25" s="306"/>
      <c r="H25" s="169" t="s">
        <v>232</v>
      </c>
      <c r="I25" s="169" t="s">
        <v>230</v>
      </c>
      <c r="J25" s="124"/>
      <c r="K25" s="143">
        <v>1383</v>
      </c>
      <c r="L25" s="126">
        <f>J25*K25</f>
        <v>0</v>
      </c>
    </row>
    <row r="26" spans="1:12" x14ac:dyDescent="0.3">
      <c r="B26" s="306"/>
      <c r="C26" s="306"/>
      <c r="D26" s="306"/>
      <c r="E26" s="306"/>
      <c r="F26" s="306"/>
    </row>
    <row r="27" spans="1:12" x14ac:dyDescent="0.3">
      <c r="B27" s="306"/>
      <c r="C27" s="306"/>
      <c r="D27" s="306"/>
      <c r="E27" s="306"/>
      <c r="F27" s="306"/>
    </row>
    <row r="28" spans="1:12" x14ac:dyDescent="0.3">
      <c r="B28" s="306"/>
      <c r="C28" s="306"/>
      <c r="D28" s="306"/>
      <c r="E28" s="306"/>
      <c r="F28" s="306"/>
    </row>
    <row r="29" spans="1:12" x14ac:dyDescent="0.3">
      <c r="B29" s="306"/>
      <c r="C29" s="306"/>
      <c r="D29" s="306"/>
      <c r="E29" s="306"/>
      <c r="F29" s="306"/>
    </row>
    <row r="30" spans="1:12" x14ac:dyDescent="0.3">
      <c r="B30" s="306"/>
      <c r="C30" s="306"/>
      <c r="D30" s="306"/>
      <c r="E30" s="306"/>
      <c r="F30" s="306"/>
    </row>
    <row r="31" spans="1:12" x14ac:dyDescent="0.3">
      <c r="B31" s="306"/>
      <c r="C31" s="306"/>
      <c r="D31" s="306"/>
      <c r="E31" s="306"/>
      <c r="F31" s="306"/>
    </row>
    <row r="32" spans="1:12" x14ac:dyDescent="0.3">
      <c r="B32" s="306"/>
      <c r="C32" s="306"/>
      <c r="D32" s="306"/>
      <c r="E32" s="306"/>
      <c r="F32" s="306"/>
    </row>
    <row r="33" spans="2:6" x14ac:dyDescent="0.3">
      <c r="B33" s="307"/>
      <c r="C33" s="307"/>
      <c r="D33" s="307"/>
      <c r="E33" s="307"/>
      <c r="F33" s="307"/>
    </row>
    <row r="34" spans="2:6" x14ac:dyDescent="0.3">
      <c r="B34" s="307"/>
      <c r="C34" s="307"/>
      <c r="D34" s="307"/>
      <c r="E34" s="307"/>
      <c r="F34" s="307"/>
    </row>
    <row r="35" spans="2:6" x14ac:dyDescent="0.3">
      <c r="B35" s="307"/>
      <c r="C35" s="307"/>
      <c r="D35" s="307"/>
      <c r="E35" s="307"/>
      <c r="F35" s="307"/>
    </row>
    <row r="36" spans="2:6" x14ac:dyDescent="0.3">
      <c r="B36" s="307"/>
      <c r="C36" s="307"/>
      <c r="D36" s="307"/>
      <c r="E36" s="307"/>
      <c r="F36" s="307"/>
    </row>
    <row r="37" spans="2:6" x14ac:dyDescent="0.3">
      <c r="B37" s="307"/>
      <c r="C37" s="307"/>
      <c r="D37" s="307"/>
      <c r="E37" s="307"/>
      <c r="F37" s="307"/>
    </row>
    <row r="38" spans="2:6" x14ac:dyDescent="0.3">
      <c r="B38" s="307"/>
      <c r="C38" s="307"/>
      <c r="D38" s="307"/>
      <c r="E38" s="307"/>
      <c r="F38" s="307"/>
    </row>
    <row r="39" spans="2:6" x14ac:dyDescent="0.3">
      <c r="B39" s="307"/>
      <c r="C39" s="307"/>
      <c r="D39" s="307"/>
      <c r="E39" s="307"/>
      <c r="F39" s="307"/>
    </row>
    <row r="40" spans="2:6" x14ac:dyDescent="0.3">
      <c r="B40" s="307"/>
      <c r="C40" s="307"/>
      <c r="D40" s="307"/>
      <c r="E40" s="307"/>
      <c r="F40" s="307"/>
    </row>
    <row r="41" spans="2:6" ht="83.5" customHeight="1" x14ac:dyDescent="0.3">
      <c r="B41" s="307"/>
      <c r="C41" s="307"/>
      <c r="D41" s="307"/>
      <c r="E41" s="307"/>
      <c r="F41" s="307"/>
    </row>
  </sheetData>
  <sheetProtection algorithmName="SHA-512" hashValue="Yfo71voCpJmkElpLXulgZgOJ+TZMtU3Y1sULRbHFXqnyW75cMr5Ym6uS7qVMTOvXU4uERZ/28PQsylbcHWUzNw==" saltValue="qteeR+UcHYJiTqxoOIWYxQ=="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298">
        <f>SUM(F:F)</f>
        <v>198</v>
      </c>
      <c r="F1" s="298"/>
    </row>
    <row r="2" spans="2:9" x14ac:dyDescent="0.3">
      <c r="D2" s="114"/>
      <c r="E2" s="299" t="s">
        <v>76</v>
      </c>
      <c r="F2" s="299"/>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69" t="s">
        <v>272</v>
      </c>
      <c r="C5" s="169" t="s">
        <v>12</v>
      </c>
      <c r="D5" s="124">
        <v>1</v>
      </c>
      <c r="E5" s="143">
        <v>82</v>
      </c>
      <c r="F5" s="126">
        <f>D5*E5</f>
        <v>82</v>
      </c>
    </row>
    <row r="6" spans="2:9" x14ac:dyDescent="0.3">
      <c r="B6" s="169" t="s">
        <v>112</v>
      </c>
      <c r="C6" s="169" t="s">
        <v>4</v>
      </c>
      <c r="D6" s="124"/>
      <c r="E6" s="143">
        <v>441</v>
      </c>
      <c r="F6" s="126">
        <f>D6*E6</f>
        <v>0</v>
      </c>
    </row>
    <row r="7" spans="2:9" x14ac:dyDescent="0.3">
      <c r="B7" s="169" t="s">
        <v>387</v>
      </c>
      <c r="C7" s="169" t="s">
        <v>12</v>
      </c>
      <c r="D7" s="124">
        <v>1</v>
      </c>
      <c r="E7" s="143">
        <v>116</v>
      </c>
      <c r="F7" s="126">
        <f>D7*E7</f>
        <v>116</v>
      </c>
    </row>
    <row r="8" spans="2:9" x14ac:dyDescent="0.3">
      <c r="B8" s="183"/>
      <c r="G8" s="128"/>
      <c r="H8" s="128"/>
      <c r="I8" s="128"/>
    </row>
    <row r="9" spans="2:9" x14ac:dyDescent="0.3">
      <c r="B9" s="173"/>
    </row>
  </sheetData>
  <sheetProtection algorithmName="SHA-512" hashValue="fl/V6H3H2oUA0TZcM6BXPfuoGLoZbDR+ksdr+x0VoHL4b5nr6BVqrTtDde/1Wm6IRxKlgaZ2s5gZiIUTB2tYvA==" saltValue="+23ZxeTypA5aQTyok1AnYA=="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298">
        <f>SUM(F:F)</f>
        <v>0</v>
      </c>
      <c r="F1" s="298"/>
      <c r="H1" s="112" t="s">
        <v>59</v>
      </c>
      <c r="I1" s="113"/>
      <c r="J1" s="113"/>
      <c r="K1" s="298">
        <f>SUM(L:L)</f>
        <v>0</v>
      </c>
      <c r="L1" s="298"/>
      <c r="M1" s="3" t="s">
        <v>170</v>
      </c>
    </row>
    <row r="2" spans="2:14" ht="29" customHeight="1" x14ac:dyDescent="0.3">
      <c r="D2" s="114"/>
      <c r="E2" s="299" t="s">
        <v>76</v>
      </c>
      <c r="F2" s="299"/>
      <c r="H2" s="297" t="s">
        <v>225</v>
      </c>
      <c r="I2" s="317"/>
      <c r="J2" s="317"/>
      <c r="K2" s="299" t="s">
        <v>76</v>
      </c>
      <c r="L2" s="299"/>
      <c r="M2" s="3" t="s">
        <v>171</v>
      </c>
    </row>
    <row r="3" spans="2:14" x14ac:dyDescent="0.3">
      <c r="B3" s="127" t="s">
        <v>113</v>
      </c>
      <c r="C3" s="116"/>
      <c r="D3" s="117"/>
      <c r="E3" s="117"/>
      <c r="F3" s="118"/>
      <c r="H3" s="127" t="s">
        <v>115</v>
      </c>
      <c r="I3" s="116"/>
      <c r="J3" s="117"/>
      <c r="K3" s="117"/>
      <c r="L3" s="118"/>
      <c r="M3" s="3" t="s">
        <v>172</v>
      </c>
    </row>
    <row r="4" spans="2:14" s="121" customFormat="1" ht="26" x14ac:dyDescent="0.3">
      <c r="B4" s="119" t="s">
        <v>1</v>
      </c>
      <c r="C4" s="119" t="s">
        <v>2</v>
      </c>
      <c r="D4" s="119" t="s">
        <v>19</v>
      </c>
      <c r="E4" s="119" t="s">
        <v>3</v>
      </c>
      <c r="F4" s="120" t="s">
        <v>20</v>
      </c>
      <c r="H4" s="119" t="s">
        <v>1</v>
      </c>
      <c r="I4" s="119" t="s">
        <v>2</v>
      </c>
      <c r="J4" s="119" t="s">
        <v>19</v>
      </c>
      <c r="K4" s="119" t="s">
        <v>190</v>
      </c>
      <c r="L4" s="120" t="s">
        <v>20</v>
      </c>
    </row>
    <row r="5" spans="2:14" x14ac:dyDescent="0.3">
      <c r="B5" s="169" t="s">
        <v>273</v>
      </c>
      <c r="C5" s="169" t="s">
        <v>12</v>
      </c>
      <c r="D5" s="124"/>
      <c r="E5" s="143">
        <v>337</v>
      </c>
      <c r="F5" s="126">
        <f>D5*E5</f>
        <v>0</v>
      </c>
      <c r="H5" s="309" t="s">
        <v>206</v>
      </c>
      <c r="I5" s="310"/>
      <c r="J5" s="310"/>
      <c r="K5" s="310"/>
      <c r="L5" s="311"/>
    </row>
    <row r="6" spans="2:14" ht="25" x14ac:dyDescent="0.3">
      <c r="B6" s="169" t="s">
        <v>8</v>
      </c>
      <c r="C6" s="169" t="s">
        <v>114</v>
      </c>
      <c r="D6" s="124"/>
      <c r="E6" s="156" t="s">
        <v>10</v>
      </c>
      <c r="F6" s="126"/>
      <c r="H6" s="270" t="s">
        <v>116</v>
      </c>
      <c r="I6" s="312" t="s">
        <v>13</v>
      </c>
      <c r="J6" s="124"/>
      <c r="K6" s="143">
        <v>1929</v>
      </c>
      <c r="L6" s="126">
        <f>J6*K6</f>
        <v>0</v>
      </c>
      <c r="N6" s="172"/>
    </row>
    <row r="7" spans="2:14" x14ac:dyDescent="0.3">
      <c r="H7" s="270" t="s">
        <v>207</v>
      </c>
      <c r="I7" s="313"/>
      <c r="J7" s="124"/>
      <c r="K7" s="143">
        <v>2131</v>
      </c>
      <c r="L7" s="126">
        <f t="shared" ref="L7:L8" si="0">J7*K7</f>
        <v>0</v>
      </c>
      <c r="N7" s="172"/>
    </row>
    <row r="8" spans="2:14" x14ac:dyDescent="0.3">
      <c r="B8" s="315" t="s">
        <v>397</v>
      </c>
      <c r="C8" s="316"/>
      <c r="D8" s="316"/>
      <c r="E8" s="316"/>
      <c r="F8" s="316"/>
      <c r="H8" s="270" t="s">
        <v>208</v>
      </c>
      <c r="I8" s="314"/>
      <c r="J8" s="124"/>
      <c r="K8" s="143">
        <v>2289</v>
      </c>
      <c r="L8" s="126">
        <f t="shared" si="0"/>
        <v>0</v>
      </c>
      <c r="N8" s="172"/>
    </row>
    <row r="9" spans="2:14" x14ac:dyDescent="0.3">
      <c r="B9" s="316"/>
      <c r="C9" s="316"/>
      <c r="D9" s="316"/>
      <c r="E9" s="316"/>
      <c r="F9" s="316"/>
      <c r="H9" s="309" t="s">
        <v>242</v>
      </c>
      <c r="I9" s="310"/>
      <c r="J9" s="310"/>
      <c r="K9" s="310"/>
      <c r="L9" s="311"/>
      <c r="N9" s="172"/>
    </row>
    <row r="10" spans="2:14" x14ac:dyDescent="0.3">
      <c r="B10" s="316"/>
      <c r="C10" s="316"/>
      <c r="D10" s="316"/>
      <c r="E10" s="316"/>
      <c r="F10" s="316"/>
      <c r="H10" s="270" t="s">
        <v>116</v>
      </c>
      <c r="I10" s="312" t="s">
        <v>13</v>
      </c>
      <c r="J10" s="124"/>
      <c r="K10" s="143">
        <v>2039</v>
      </c>
      <c r="L10" s="126">
        <f>J10*K10</f>
        <v>0</v>
      </c>
      <c r="N10" s="172"/>
    </row>
    <row r="11" spans="2:14" x14ac:dyDescent="0.3">
      <c r="B11" s="316"/>
      <c r="C11" s="316"/>
      <c r="D11" s="316"/>
      <c r="E11" s="316"/>
      <c r="F11" s="316"/>
      <c r="H11" s="270" t="s">
        <v>207</v>
      </c>
      <c r="I11" s="313"/>
      <c r="J11" s="124"/>
      <c r="K11" s="143">
        <v>2261</v>
      </c>
      <c r="L11" s="126">
        <f>J11*K11</f>
        <v>0</v>
      </c>
      <c r="N11" s="172"/>
    </row>
    <row r="12" spans="2:14" x14ac:dyDescent="0.3">
      <c r="B12" s="316"/>
      <c r="C12" s="316"/>
      <c r="D12" s="316"/>
      <c r="E12" s="316"/>
      <c r="F12" s="316"/>
      <c r="H12" s="270" t="s">
        <v>208</v>
      </c>
      <c r="I12" s="314"/>
      <c r="J12" s="124"/>
      <c r="K12" s="143">
        <v>2423</v>
      </c>
      <c r="L12" s="126">
        <f t="shared" ref="L12" si="1">J12*K12</f>
        <v>0</v>
      </c>
      <c r="N12" s="172"/>
    </row>
    <row r="13" spans="2:14" x14ac:dyDescent="0.3">
      <c r="B13" s="316"/>
      <c r="C13" s="316"/>
      <c r="D13" s="316"/>
      <c r="E13" s="316"/>
      <c r="F13" s="316"/>
      <c r="H13" s="309" t="s">
        <v>243</v>
      </c>
      <c r="I13" s="310"/>
      <c r="J13" s="310"/>
      <c r="K13" s="310"/>
      <c r="L13" s="311"/>
      <c r="N13" s="172"/>
    </row>
    <row r="14" spans="2:14" x14ac:dyDescent="0.3">
      <c r="B14" s="316"/>
      <c r="C14" s="316"/>
      <c r="D14" s="316"/>
      <c r="E14" s="316"/>
      <c r="F14" s="316"/>
      <c r="H14" s="270" t="s">
        <v>116</v>
      </c>
      <c r="I14" s="312" t="s">
        <v>13</v>
      </c>
      <c r="J14" s="124"/>
      <c r="K14" s="143">
        <v>1279</v>
      </c>
      <c r="L14" s="126">
        <f>J14*K14</f>
        <v>0</v>
      </c>
      <c r="N14" s="172"/>
    </row>
    <row r="15" spans="2:14" x14ac:dyDescent="0.3">
      <c r="B15" s="316"/>
      <c r="C15" s="316"/>
      <c r="D15" s="316"/>
      <c r="E15" s="316"/>
      <c r="F15" s="316"/>
      <c r="H15" s="270" t="s">
        <v>207</v>
      </c>
      <c r="I15" s="313"/>
      <c r="J15" s="124"/>
      <c r="K15" s="143">
        <v>1346</v>
      </c>
      <c r="L15" s="126">
        <f t="shared" ref="L15:L16" si="2">J15*K15</f>
        <v>0</v>
      </c>
      <c r="N15" s="172"/>
    </row>
    <row r="16" spans="2:14" x14ac:dyDescent="0.3">
      <c r="B16" s="316"/>
      <c r="C16" s="316"/>
      <c r="D16" s="316"/>
      <c r="E16" s="316"/>
      <c r="F16" s="316"/>
      <c r="H16" s="270" t="s">
        <v>208</v>
      </c>
      <c r="I16" s="314"/>
      <c r="J16" s="124"/>
      <c r="K16" s="143">
        <v>1556</v>
      </c>
      <c r="L16" s="126">
        <f t="shared" si="2"/>
        <v>0</v>
      </c>
      <c r="N16" s="172"/>
    </row>
    <row r="17" spans="2:12" ht="25" x14ac:dyDescent="0.3">
      <c r="B17" s="316"/>
      <c r="C17" s="316"/>
      <c r="D17" s="316"/>
      <c r="E17" s="316"/>
      <c r="F17" s="316"/>
      <c r="H17" s="258" t="s">
        <v>209</v>
      </c>
      <c r="I17" s="165" t="s">
        <v>117</v>
      </c>
      <c r="J17" s="271"/>
      <c r="K17" s="129" t="s">
        <v>119</v>
      </c>
      <c r="L17" s="126"/>
    </row>
    <row r="18" spans="2:12" ht="25" x14ac:dyDescent="0.3">
      <c r="B18" s="316"/>
      <c r="C18" s="316"/>
      <c r="D18" s="316"/>
      <c r="E18" s="316"/>
      <c r="F18" s="316"/>
      <c r="H18" s="258" t="s">
        <v>88</v>
      </c>
      <c r="I18" s="165" t="s">
        <v>13</v>
      </c>
      <c r="J18" s="271"/>
      <c r="K18" s="143">
        <v>31</v>
      </c>
      <c r="L18" s="126">
        <f>J18*K18</f>
        <v>0</v>
      </c>
    </row>
    <row r="19" spans="2:12" ht="25" x14ac:dyDescent="0.3">
      <c r="B19" s="316"/>
      <c r="C19" s="316"/>
      <c r="D19" s="316"/>
      <c r="E19" s="316"/>
      <c r="F19" s="316"/>
      <c r="H19" s="258" t="s">
        <v>118</v>
      </c>
      <c r="I19" s="165" t="s">
        <v>13</v>
      </c>
      <c r="J19" s="271"/>
      <c r="K19" s="143">
        <v>32</v>
      </c>
      <c r="L19" s="126">
        <f>J19*K19</f>
        <v>0</v>
      </c>
    </row>
    <row r="20" spans="2:12" ht="34" customHeight="1" x14ac:dyDescent="0.3">
      <c r="B20" s="316"/>
      <c r="C20" s="316"/>
      <c r="D20" s="316"/>
      <c r="E20" s="316"/>
      <c r="F20" s="316"/>
      <c r="H20" s="296"/>
      <c r="I20" s="297"/>
      <c r="J20" s="297"/>
      <c r="K20" s="297"/>
      <c r="L20" s="297"/>
    </row>
    <row r="21" spans="2:12" x14ac:dyDescent="0.3">
      <c r="B21" s="316"/>
      <c r="C21" s="316"/>
      <c r="D21" s="316"/>
      <c r="E21" s="316"/>
      <c r="F21" s="316"/>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ht="26" customHeight="1" x14ac:dyDescent="0.3">
      <c r="B40" s="317"/>
      <c r="C40" s="317"/>
      <c r="D40" s="317"/>
      <c r="E40" s="317"/>
      <c r="F40" s="317"/>
    </row>
  </sheetData>
  <sheetProtection algorithmName="SHA-512" hashValue="YJTS3nSyxhP/Y4MfdD5vVAPAVc8Fk2QedmzPKGUQ7ksjyUaD6MoT1QQaeEbD7syA+vbZFlj+nnVr5PrJsvbhdQ==" saltValue="j58zX+FfVQ4xvZWTXx0pjw=="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298">
        <f>SUM(F:F)</f>
        <v>0</v>
      </c>
      <c r="F1" s="298"/>
    </row>
    <row r="2" spans="2:6" x14ac:dyDescent="0.3">
      <c r="D2" s="114"/>
      <c r="E2" s="299" t="s">
        <v>76</v>
      </c>
      <c r="F2" s="299"/>
    </row>
    <row r="3" spans="2:6" x14ac:dyDescent="0.3">
      <c r="B3" s="127" t="s">
        <v>120</v>
      </c>
      <c r="C3" s="116"/>
      <c r="D3" s="117"/>
      <c r="E3" s="117"/>
      <c r="F3" s="118"/>
    </row>
    <row r="4" spans="2:6" s="121" customFormat="1" x14ac:dyDescent="0.3">
      <c r="B4" s="119" t="s">
        <v>1</v>
      </c>
      <c r="C4" s="119" t="s">
        <v>2</v>
      </c>
      <c r="D4" s="119" t="s">
        <v>19</v>
      </c>
      <c r="E4" s="119" t="s">
        <v>3</v>
      </c>
      <c r="F4" s="120" t="s">
        <v>20</v>
      </c>
    </row>
    <row r="5" spans="2:6" x14ac:dyDescent="0.3">
      <c r="B5" s="169" t="s">
        <v>273</v>
      </c>
      <c r="C5" s="169" t="s">
        <v>12</v>
      </c>
      <c r="D5" s="124"/>
      <c r="E5" s="143">
        <v>115</v>
      </c>
      <c r="F5" s="126">
        <f t="shared" ref="F5:F10" si="0">D5*E5</f>
        <v>0</v>
      </c>
    </row>
    <row r="6" spans="2:6" x14ac:dyDescent="0.3">
      <c r="B6" s="260" t="s">
        <v>121</v>
      </c>
      <c r="C6" s="169" t="s">
        <v>12</v>
      </c>
      <c r="D6" s="124"/>
      <c r="E6" s="143">
        <v>506</v>
      </c>
      <c r="F6" s="126">
        <f t="shared" si="0"/>
        <v>0</v>
      </c>
    </row>
    <row r="7" spans="2:6" x14ac:dyDescent="0.3">
      <c r="B7" s="169" t="s">
        <v>122</v>
      </c>
      <c r="C7" s="169" t="s">
        <v>12</v>
      </c>
      <c r="D7" s="124"/>
      <c r="E7" s="143">
        <v>488</v>
      </c>
      <c r="F7" s="126">
        <f t="shared" si="0"/>
        <v>0</v>
      </c>
    </row>
    <row r="8" spans="2:6" ht="25" x14ac:dyDescent="0.3">
      <c r="B8" s="258" t="s">
        <v>210</v>
      </c>
      <c r="C8" s="169" t="s">
        <v>289</v>
      </c>
      <c r="D8" s="124"/>
      <c r="E8" s="143">
        <v>1427</v>
      </c>
      <c r="F8" s="126">
        <f>D8*E8</f>
        <v>0</v>
      </c>
    </row>
    <row r="9" spans="2:6" x14ac:dyDescent="0.3">
      <c r="B9" s="258" t="s">
        <v>127</v>
      </c>
      <c r="C9" s="169" t="s">
        <v>126</v>
      </c>
      <c r="D9" s="124"/>
      <c r="E9" s="143">
        <v>1166</v>
      </c>
      <c r="F9" s="126">
        <f t="shared" si="0"/>
        <v>0</v>
      </c>
    </row>
    <row r="10" spans="2:6" ht="29.5" customHeight="1" x14ac:dyDescent="0.3">
      <c r="B10" s="258" t="s">
        <v>211</v>
      </c>
      <c r="C10" s="169" t="s">
        <v>123</v>
      </c>
      <c r="D10" s="124"/>
      <c r="E10" s="143">
        <v>2928</v>
      </c>
      <c r="F10" s="126">
        <f t="shared" si="0"/>
        <v>0</v>
      </c>
    </row>
    <row r="11" spans="2:6" ht="33" customHeight="1" x14ac:dyDescent="0.3">
      <c r="B11" s="258" t="s">
        <v>212</v>
      </c>
      <c r="C11" s="169" t="s">
        <v>123</v>
      </c>
      <c r="D11" s="124"/>
      <c r="E11" s="129" t="s">
        <v>119</v>
      </c>
      <c r="F11" s="126"/>
    </row>
    <row r="13" spans="2:6" x14ac:dyDescent="0.3">
      <c r="D13" s="3"/>
      <c r="F13" s="3"/>
    </row>
  </sheetData>
  <sheetProtection algorithmName="SHA-512" hashValue="bpfD6Z7rd8nC6GRsylXa84KxdEybp59pyFG+FmVOdAGiQlIVNEdaPyHzQsVB9SKcJrCWWxuyb5rTBWJvo+dleg==" saltValue="1KqlN0E7FwdPyhVjukbd/A=="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893317c-9bf8-4bcb-b153-30688475ad4b" ContentTypeId="0x010100DEF460391E80A2479A3051B62F5365DD"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CORPGOV-694211001-206</_dlc_DocId>
    <_dlc_DocIdUrl xmlns="9390b88a-687a-4926-b94c-e3ac1c4de516">
      <Url>https://wessexwater.sharepoint.com/sites/SC0003/F013/_layouts/15/DocIdRedir.aspx?ID=CORPGOV-694211001-206</Url>
      <Description>CORPGOV-694211001-206</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4" ma:contentTypeDescription="" ma:contentTypeScope="" ma:versionID="68dcf7fb99a7e43aedce27fd88cf0050">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1d42b1daeb2513f242e99e834f183c4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2.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3.xml><?xml version="1.0" encoding="utf-8"?>
<ds:datastoreItem xmlns:ds="http://schemas.openxmlformats.org/officeDocument/2006/customXml" ds:itemID="{880AC15B-B7C2-4272-A261-1278B6EDF4C4}">
  <ds:schemaRefs>
    <ds:schemaRef ds:uri="138e79af-97e9-467e-b691-fc96845a5065"/>
    <ds:schemaRef ds:uri="http://purl.org/dc/elements/1.1/"/>
    <ds:schemaRef ds:uri="d904aef1-6e8f-4269-837b-b3160206d03c"/>
    <ds:schemaRef ds:uri="http://schemas.microsoft.com/office/infopath/2007/PartnerControls"/>
    <ds:schemaRef ds:uri="http://schemas.openxmlformats.org/package/2006/metadata/core-properties"/>
    <ds:schemaRef ds:uri="http://purl.org/dc/terms/"/>
    <ds:schemaRef ds:uri="http://schemas.microsoft.com/office/2006/metadata/properties"/>
    <ds:schemaRef ds:uri="db5a98da-cae3-496a-ade7-6a2c7b00b148"/>
    <ds:schemaRef ds:uri="http://schemas.microsoft.com/office/2006/documentManagement/types"/>
    <ds:schemaRef ds:uri="http://schemas.microsoft.com/sharepoint/v3"/>
    <ds:schemaRef ds:uri="9390b88a-687a-4926-b94c-e3ac1c4de516"/>
    <ds:schemaRef ds:uri="http://www.w3.org/XML/1998/namespace"/>
    <ds:schemaRef ds:uri="http://purl.org/dc/dcmitype/"/>
  </ds:schemaRefs>
</ds:datastoreItem>
</file>

<file path=customXml/itemProps4.xml><?xml version="1.0" encoding="utf-8"?>
<ds:datastoreItem xmlns:ds="http://schemas.openxmlformats.org/officeDocument/2006/customXml" ds:itemID="{F867B771-6E2A-4382-A3BD-DCF675C13D9A}"/>
</file>

<file path=customXml/itemProps5.xml><?xml version="1.0" encoding="utf-8"?>
<ds:datastoreItem xmlns:ds="http://schemas.openxmlformats.org/officeDocument/2006/customXml" ds:itemID="{F07069D3-BDA3-4CF1-9F6F-FFD09A61070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vt: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2024-01-19T17:38:57Z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12d34dbc-d3c6-4cc8-abdd-1d6878c6b59a</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