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wessexwater-my.sharepoint.com/personal/joshua_burks_way_wessexwater_co_uk/Documents/"/>
    </mc:Choice>
  </mc:AlternateContent>
  <xr:revisionPtr revIDLastSave="0" documentId="8_{8313BC56-F6C3-4FE6-8CA4-8D098140CDDC}" xr6:coauthVersionLast="47" xr6:coauthVersionMax="47" xr10:uidLastSave="{00000000-0000-0000-0000-000000000000}"/>
  <bookViews>
    <workbookView xWindow="28680" yWindow="-120" windowWidth="29040" windowHeight="15840" xr2:uid="{731E858D-E186-4700-8134-9F7C8A43FE4B}"/>
  </bookViews>
  <sheets>
    <sheet name="Cover sheet" sheetId="14" r:id="rId1"/>
    <sheet name="Inputs NAV" sheetId="13" r:id="rId2"/>
    <sheet name="Summary of inputs" sheetId="1" r:id="rId3"/>
    <sheet name="Schedules" sheetId="10" r:id="rId4"/>
    <sheet name="Water calc" sheetId="7" r:id="rId5"/>
    <sheet name="Wastewater calc" sheetId="12" r:id="rId6"/>
    <sheet name="Outputs summary" sheetId="15" r:id="rId7"/>
    <sheet name="Data" sheetId="3" state="hidden" r:id="rId8"/>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3" l="1"/>
  <c r="C36" i="13" s="1"/>
  <c r="B49" i="7"/>
  <c r="A49" i="7"/>
  <c r="B48" i="7"/>
  <c r="A48" i="7"/>
  <c r="B59" i="12"/>
  <c r="A59" i="12"/>
  <c r="B58" i="12"/>
  <c r="A58" i="12"/>
  <c r="B47" i="12"/>
  <c r="B46" i="12"/>
  <c r="A47" i="12"/>
  <c r="A46" i="12"/>
  <c r="B42" i="12"/>
  <c r="A42" i="12"/>
  <c r="C43" i="12"/>
  <c r="C39" i="12"/>
  <c r="C38" i="12"/>
  <c r="B37" i="12"/>
  <c r="B18" i="12"/>
  <c r="B17" i="12"/>
  <c r="A18" i="12"/>
  <c r="A17" i="12"/>
  <c r="B13" i="12"/>
  <c r="A13" i="12"/>
  <c r="C14" i="12"/>
  <c r="C9" i="12"/>
  <c r="A8" i="12"/>
  <c r="C8" i="1"/>
  <c r="C31" i="1" s="1"/>
  <c r="C8" i="12" s="1"/>
  <c r="C9" i="1"/>
  <c r="C34" i="1" s="1"/>
  <c r="C37" i="12" s="1"/>
  <c r="C23" i="13"/>
  <c r="C99" i="12"/>
  <c r="C93" i="12"/>
  <c r="B16" i="15"/>
  <c r="A16" i="15"/>
  <c r="B7" i="15"/>
  <c r="A7" i="15"/>
  <c r="C40" i="12" l="1"/>
  <c r="C46" i="12" s="1"/>
  <c r="C17" i="1"/>
  <c r="C16" i="1"/>
  <c r="C13" i="1"/>
  <c r="C12" i="1"/>
  <c r="C7" i="1"/>
  <c r="C32" i="1"/>
  <c r="C13" i="12" s="1"/>
  <c r="C15" i="12" s="1"/>
  <c r="C18" i="12" s="1"/>
  <c r="C35" i="1"/>
  <c r="C6" i="1"/>
  <c r="A113" i="12"/>
  <c r="A108" i="12"/>
  <c r="B98" i="12"/>
  <c r="A98" i="12"/>
  <c r="B88" i="7"/>
  <c r="A88" i="7"/>
  <c r="B79" i="7"/>
  <c r="A79" i="7"/>
  <c r="B78" i="7"/>
  <c r="A78" i="7"/>
  <c r="B89" i="12"/>
  <c r="A89" i="12"/>
  <c r="B88" i="12"/>
  <c r="A88" i="12"/>
  <c r="A73" i="12"/>
  <c r="B73" i="12"/>
  <c r="B74" i="12"/>
  <c r="A74" i="12"/>
  <c r="C24" i="12"/>
  <c r="C53" i="12"/>
  <c r="B42" i="7"/>
  <c r="A42" i="7"/>
  <c r="B52" i="12"/>
  <c r="A52" i="12"/>
  <c r="A37" i="12"/>
  <c r="C10" i="12"/>
  <c r="C11" i="12" s="1"/>
  <c r="C17" i="12" s="1"/>
  <c r="B23" i="12"/>
  <c r="A23" i="12"/>
  <c r="B38" i="7"/>
  <c r="A38" i="7"/>
  <c r="B32" i="7"/>
  <c r="A32" i="7"/>
  <c r="B14" i="7"/>
  <c r="A14" i="7"/>
  <c r="B8" i="7"/>
  <c r="A8" i="7"/>
  <c r="B8" i="12"/>
  <c r="B114" i="12"/>
  <c r="A114" i="12"/>
  <c r="B113" i="12"/>
  <c r="B108" i="12"/>
  <c r="B107" i="12"/>
  <c r="A107" i="12"/>
  <c r="B104" i="12"/>
  <c r="A104" i="12"/>
  <c r="B103" i="12"/>
  <c r="A103" i="12"/>
  <c r="B92" i="12"/>
  <c r="A92" i="12"/>
  <c r="B80" i="12"/>
  <c r="A80" i="12"/>
  <c r="B79" i="12"/>
  <c r="A79" i="12"/>
  <c r="B68" i="12"/>
  <c r="A68" i="12"/>
  <c r="B67" i="12"/>
  <c r="A67" i="12"/>
  <c r="B30" i="12"/>
  <c r="A30" i="12"/>
  <c r="B29" i="12"/>
  <c r="A29" i="12"/>
  <c r="A103" i="7"/>
  <c r="B104" i="7"/>
  <c r="A104" i="7"/>
  <c r="B103" i="7"/>
  <c r="B98" i="7"/>
  <c r="A98" i="7"/>
  <c r="B97" i="7"/>
  <c r="A97" i="7"/>
  <c r="B94" i="7"/>
  <c r="B93" i="7"/>
  <c r="A94" i="7"/>
  <c r="A93" i="7"/>
  <c r="C89" i="7"/>
  <c r="C83" i="7"/>
  <c r="B82" i="7"/>
  <c r="A82" i="7"/>
  <c r="C19" i="12" l="1"/>
  <c r="C29" i="12" s="1"/>
  <c r="C89" i="12"/>
  <c r="C42" i="12"/>
  <c r="C44" i="12" s="1"/>
  <c r="C47" i="12" s="1"/>
  <c r="C48" i="12" s="1"/>
  <c r="C58" i="12" s="1"/>
  <c r="C23" i="1"/>
  <c r="C25" i="1"/>
  <c r="C36" i="1"/>
  <c r="C52" i="12" s="1"/>
  <c r="C54" i="12" s="1"/>
  <c r="C33" i="1"/>
  <c r="C23" i="12" s="1"/>
  <c r="C25" i="12" s="1"/>
  <c r="C26" i="1"/>
  <c r="C88" i="7" s="1"/>
  <c r="C90" i="7" s="1"/>
  <c r="C94" i="7" s="1"/>
  <c r="C24" i="1"/>
  <c r="C79" i="7" s="1"/>
  <c r="C88" i="12"/>
  <c r="C90" i="12" s="1"/>
  <c r="C92" i="12" s="1"/>
  <c r="C94" i="12" s="1"/>
  <c r="C37" i="1"/>
  <c r="C98" i="12" s="1"/>
  <c r="C100" i="12" s="1"/>
  <c r="C22" i="1"/>
  <c r="C78" i="7" s="1"/>
  <c r="C14" i="7" l="1"/>
  <c r="C16" i="7" s="1"/>
  <c r="C18" i="7" s="1"/>
  <c r="D3" i="15"/>
  <c r="C13" i="15"/>
  <c r="C103" i="12"/>
  <c r="D12" i="15"/>
  <c r="C59" i="12"/>
  <c r="D4" i="15"/>
  <c r="C104" i="12"/>
  <c r="D13" i="15"/>
  <c r="C38" i="7"/>
  <c r="C80" i="7"/>
  <c r="C82" i="7" s="1"/>
  <c r="C84" i="7" s="1"/>
  <c r="C93" i="7" s="1"/>
  <c r="C95" i="7" s="1"/>
  <c r="C97" i="7" s="1"/>
  <c r="C32" i="7"/>
  <c r="C74" i="12"/>
  <c r="C73" i="12"/>
  <c r="C8" i="7"/>
  <c r="C30" i="12"/>
  <c r="C31" i="12" s="1"/>
  <c r="C67" i="12" s="1"/>
  <c r="C60" i="12" l="1"/>
  <c r="C68" i="12" s="1"/>
  <c r="C69" i="12" s="1"/>
  <c r="D14" i="15"/>
  <c r="D16" i="15" s="1"/>
  <c r="C105" i="12"/>
  <c r="C107" i="12" s="1"/>
  <c r="C12" i="15"/>
  <c r="C14" i="15" s="1"/>
  <c r="C16" i="15" s="1"/>
  <c r="C75" i="12"/>
  <c r="C108" i="12" l="1"/>
  <c r="C109" i="12" s="1"/>
  <c r="D17" i="15"/>
  <c r="D8" i="15"/>
  <c r="C79" i="12"/>
  <c r="D5" i="15"/>
  <c r="D7" i="15" s="1"/>
  <c r="C80" i="12"/>
  <c r="C81" i="12" l="1"/>
  <c r="D9" i="15" s="1"/>
  <c r="C114" i="12"/>
  <c r="D18" i="15"/>
  <c r="B64" i="7"/>
  <c r="A64" i="7"/>
  <c r="A63" i="7"/>
  <c r="C43" i="7"/>
  <c r="C33" i="7"/>
  <c r="C34" i="7" s="1"/>
  <c r="C48" i="7" s="1"/>
  <c r="B58" i="7"/>
  <c r="A58" i="7"/>
  <c r="C39" i="7"/>
  <c r="C19" i="7"/>
  <c r="C20" i="7" s="1"/>
  <c r="C113" i="12" l="1"/>
  <c r="C115" i="12" s="1"/>
  <c r="D20" i="15" s="1"/>
  <c r="C40" i="7"/>
  <c r="B70" i="7"/>
  <c r="A70" i="7"/>
  <c r="B69" i="7"/>
  <c r="A69" i="7"/>
  <c r="B63" i="7"/>
  <c r="B57" i="7"/>
  <c r="A57" i="7"/>
  <c r="C15" i="7"/>
  <c r="C9" i="7"/>
  <c r="B25" i="7"/>
  <c r="A25" i="7"/>
  <c r="B24" i="7"/>
  <c r="A24" i="7"/>
  <c r="C64" i="7" l="1"/>
  <c r="C42" i="7"/>
  <c r="C44" i="7" s="1"/>
  <c r="C49" i="7" s="1"/>
  <c r="C50" i="7" s="1"/>
  <c r="B18" i="7"/>
  <c r="A18" i="7"/>
  <c r="C10" i="7" l="1"/>
  <c r="C24" i="7" l="1"/>
  <c r="C3" i="15"/>
  <c r="C4" i="15" l="1"/>
  <c r="C63" i="7"/>
  <c r="C65" i="7" s="1"/>
  <c r="C70" i="7" l="1"/>
  <c r="C98" i="7"/>
  <c r="C99" i="7" s="1"/>
  <c r="C17" i="15"/>
  <c r="C8" i="15"/>
  <c r="C25" i="7"/>
  <c r="C58" i="7"/>
  <c r="C26" i="7" l="1"/>
  <c r="C57" i="7" s="1"/>
  <c r="C59" i="7" s="1"/>
  <c r="C104" i="7"/>
  <c r="C18" i="15"/>
  <c r="C69" i="7" l="1"/>
  <c r="C71" i="7" s="1"/>
  <c r="C5" i="15"/>
  <c r="C7" i="15" s="1"/>
  <c r="C103" i="7" l="1"/>
  <c r="C105" i="7" s="1"/>
  <c r="C20" i="15" s="1"/>
  <c r="C9" i="15"/>
</calcChain>
</file>

<file path=xl/sharedStrings.xml><?xml version="1.0" encoding="utf-8"?>
<sst xmlns="http://schemas.openxmlformats.org/spreadsheetml/2006/main" count="357" uniqueCount="154">
  <si>
    <t>Unit</t>
  </si>
  <si>
    <t>Value</t>
  </si>
  <si>
    <t>m³</t>
  </si>
  <si>
    <t>nr</t>
  </si>
  <si>
    <t>Water</t>
  </si>
  <si>
    <t>Wastewater</t>
  </si>
  <si>
    <t>Yes</t>
  </si>
  <si>
    <t>No</t>
  </si>
  <si>
    <t>Site information</t>
  </si>
  <si>
    <t>Do you know the water volume you provide to site?</t>
  </si>
  <si>
    <t>Do you know the wastewater discharge volume on site?</t>
  </si>
  <si>
    <t>Household</t>
  </si>
  <si>
    <t>Fixed charges</t>
  </si>
  <si>
    <t>£</t>
  </si>
  <si>
    <t>£ per annum</t>
  </si>
  <si>
    <t>SWD</t>
  </si>
  <si>
    <t>HWD</t>
  </si>
  <si>
    <t>Non-household</t>
  </si>
  <si>
    <t xml:space="preserve">Water </t>
  </si>
  <si>
    <t>Charge</t>
  </si>
  <si>
    <t>Volume Charge</t>
  </si>
  <si>
    <t>£ per m³</t>
  </si>
  <si>
    <t>Volumetric charges</t>
  </si>
  <si>
    <t>Leakage adjustment</t>
  </si>
  <si>
    <t>%</t>
  </si>
  <si>
    <t>Volumetric charge</t>
  </si>
  <si>
    <t>Total water charges household</t>
  </si>
  <si>
    <t>Total volumetric charge household</t>
  </si>
  <si>
    <t>Answers</t>
  </si>
  <si>
    <t>Weighted average wholesale tariff</t>
  </si>
  <si>
    <t>Summary charges household</t>
  </si>
  <si>
    <t>Total water charges non-household</t>
  </si>
  <si>
    <t>Summary weighted average wholesale tariff</t>
  </si>
  <si>
    <t>Total water charges</t>
  </si>
  <si>
    <t>Volume summary</t>
  </si>
  <si>
    <t>Total water volume after leakage non-household</t>
  </si>
  <si>
    <t>Total water volume after leakage household</t>
  </si>
  <si>
    <t>Total water volume after leakage</t>
  </si>
  <si>
    <t>Charges summary</t>
  </si>
  <si>
    <t>Avoided costs</t>
  </si>
  <si>
    <t>Avoided cost</t>
  </si>
  <si>
    <t>Main pipes, wastewater sewers, communication pipes &amp; meters</t>
  </si>
  <si>
    <t>Avoided direct operational costs</t>
  </si>
  <si>
    <t>£ per property</t>
  </si>
  <si>
    <t>Avoided direct capital maintenance costs</t>
  </si>
  <si>
    <t>Allowed return</t>
  </si>
  <si>
    <t xml:space="preserve">Total avoided cost </t>
  </si>
  <si>
    <t xml:space="preserve">Pumping Stations </t>
  </si>
  <si>
    <t>Note: allowed return includes working capital adjustment</t>
  </si>
  <si>
    <t>Summary avoided costs</t>
  </si>
  <si>
    <r>
      <t>Meter Charge</t>
    </r>
    <r>
      <rPr>
        <vertAlign val="superscript"/>
        <sz val="11"/>
        <color rgb="FF000000"/>
        <rFont val="Arial"/>
        <family val="2"/>
      </rPr>
      <t>1</t>
    </r>
  </si>
  <si>
    <t>£ per kW</t>
  </si>
  <si>
    <t>Household wholesale charges - to inform wholesale starting point</t>
  </si>
  <si>
    <t>Non-household wholesale charges - to inform wholesale starting point</t>
  </si>
  <si>
    <t>Meter Charge</t>
  </si>
  <si>
    <t>Total fixed charge household</t>
  </si>
  <si>
    <t>Total fixed charge non-household</t>
  </si>
  <si>
    <t>Total volumetric charge non-household</t>
  </si>
  <si>
    <t>Total properties</t>
  </si>
  <si>
    <t>Total avoided cost mains pipes, meters and communication pipes</t>
  </si>
  <si>
    <t>Which of the following services do you provide on site?</t>
  </si>
  <si>
    <t>Water household service</t>
  </si>
  <si>
    <t>Water non-household service</t>
  </si>
  <si>
    <t>Wastewater household service</t>
  </si>
  <si>
    <t>Wastewater non-household service</t>
  </si>
  <si>
    <t xml:space="preserve">Water household </t>
  </si>
  <si>
    <t>Water non-household</t>
  </si>
  <si>
    <t>Wastewater household</t>
  </si>
  <si>
    <t>Wastewater non-household</t>
  </si>
  <si>
    <t xml:space="preserve">Household volume per year </t>
  </si>
  <si>
    <t>Non-household volume per year</t>
  </si>
  <si>
    <t>Non-household properties</t>
  </si>
  <si>
    <t>Household properties</t>
  </si>
  <si>
    <t>Household discharged volume per year</t>
  </si>
  <si>
    <t>Non-household discharged volume per year</t>
  </si>
  <si>
    <t>kW</t>
  </si>
  <si>
    <t>Avoided cost water pumping stations</t>
  </si>
  <si>
    <t>Mains pipes, communication pipes and meters</t>
  </si>
  <si>
    <t>Pumping stations</t>
  </si>
  <si>
    <t>Total avoided costs water</t>
  </si>
  <si>
    <t>Final NAV tariff</t>
  </si>
  <si>
    <t>Summary avoided costs &amp; volumetric avoided</t>
  </si>
  <si>
    <t>Volumetric avoided cost water</t>
  </si>
  <si>
    <t>Weighted average wholesale tariff water</t>
  </si>
  <si>
    <t>Final NAV tariff water</t>
  </si>
  <si>
    <t>Total wastewater charges household</t>
  </si>
  <si>
    <t>Total wastewater charges non-household</t>
  </si>
  <si>
    <t>Total wastewater charges</t>
  </si>
  <si>
    <t>Total wastewater volume discharged</t>
  </si>
  <si>
    <t>Sewers</t>
  </si>
  <si>
    <t>Avoided cost mains pipes, communication pipes and meters</t>
  </si>
  <si>
    <t>Avoided cost sewers</t>
  </si>
  <si>
    <t>Total avoided cost sewers</t>
  </si>
  <si>
    <t>Avoided cost sewerage pumping stations</t>
  </si>
  <si>
    <t>Final NAV tariff wastewater</t>
  </si>
  <si>
    <t>Total avoided costs wastewater</t>
  </si>
  <si>
    <t>Volumetric avoided cost wastewater</t>
  </si>
  <si>
    <t>Weighted average wholesale tariff wastewater</t>
  </si>
  <si>
    <t>Standard volume water</t>
  </si>
  <si>
    <t>Standard return to sewer</t>
  </si>
  <si>
    <r>
      <t>Drainage Charge</t>
    </r>
    <r>
      <rPr>
        <vertAlign val="superscript"/>
        <sz val="11"/>
        <color rgb="FF000000"/>
        <rFont val="Arial"/>
        <family val="2"/>
      </rPr>
      <t>2</t>
    </r>
  </si>
  <si>
    <t>Total avoided cost sewerage pumping stations</t>
  </si>
  <si>
    <t>Total avoided cost water pumping stations</t>
  </si>
  <si>
    <t>Instructions</t>
  </si>
  <si>
    <t xml:space="preserve">1) Input the relevant inputs relating to your business into the "Inputs NAV" sheet </t>
  </si>
  <si>
    <t>2) Check over the "Schedules" and relevant "calc" sheet(s) to understand the details of the calculations</t>
  </si>
  <si>
    <t>Outputs summary</t>
  </si>
  <si>
    <t>Wastewater calc</t>
  </si>
  <si>
    <t>Water calc</t>
  </si>
  <si>
    <t xml:space="preserve">Wastewater </t>
  </si>
  <si>
    <t>Total wholesale charge</t>
  </si>
  <si>
    <t>Total wholesale fixed charge</t>
  </si>
  <si>
    <t>Total wholesale volume charge</t>
  </si>
  <si>
    <t>Weighted average wholesale charge</t>
  </si>
  <si>
    <t xml:space="preserve">Avoided costs - main pipes, wastewater sewers, communication pipes &amp; meters </t>
  </si>
  <si>
    <t>Total volume (after leakage adjustment)</t>
  </si>
  <si>
    <t>Avoided costs - pumping stations</t>
  </si>
  <si>
    <t>Total avoided costs</t>
  </si>
  <si>
    <t>3) The "Outputs summary" sheet summarises the charges, avoided costs and final NAV tariff</t>
  </si>
  <si>
    <t>4) The "Bulk charges for NAVs method statement" document gives an example if you need further guidance - this document along with this calculator can be found on our website here: https://corporate.wessexwater.co.uk/our-performance/our-charges</t>
  </si>
  <si>
    <t>Key</t>
  </si>
  <si>
    <t>Input cell</t>
  </si>
  <si>
    <t>Sewerage</t>
  </si>
  <si>
    <t xml:space="preserve">Note: </t>
  </si>
  <si>
    <t>Publication date</t>
  </si>
  <si>
    <t>Version history</t>
  </si>
  <si>
    <t>Version number</t>
  </si>
  <si>
    <t>Version name</t>
  </si>
  <si>
    <t>Indicative charges 2023-24</t>
  </si>
  <si>
    <r>
      <rPr>
        <vertAlign val="superscript"/>
        <sz val="8"/>
        <color rgb="FF000000"/>
        <rFont val="Arial"/>
        <family val="2"/>
      </rPr>
      <t>1</t>
    </r>
    <r>
      <rPr>
        <sz val="8"/>
        <color rgb="FF000000"/>
        <rFont val="Arial"/>
        <family val="2"/>
      </rPr>
      <t xml:space="preserve"> For the purposes of simplicity when charging we make the assumption that all meters are the size of a standard meter of &lt;25mm.</t>
    </r>
  </si>
  <si>
    <t>Do you know the water volume you provided to site?</t>
  </si>
  <si>
    <r>
      <rPr>
        <vertAlign val="superscript"/>
        <sz val="8"/>
        <color rgb="FF000000"/>
        <rFont val="Arial"/>
        <family val="2"/>
      </rPr>
      <t xml:space="preserve">2 </t>
    </r>
    <r>
      <rPr>
        <sz val="8"/>
        <color rgb="FF000000"/>
        <rFont val="Arial"/>
        <family val="2"/>
      </rPr>
      <t>For the purposes of simplicity when charging we make the assumption that all meters are the size of a standard meter of &lt;25mm.</t>
    </r>
  </si>
  <si>
    <r>
      <rPr>
        <vertAlign val="superscript"/>
        <sz val="8"/>
        <color rgb="FF000000"/>
        <rFont val="Arial"/>
        <family val="2"/>
      </rPr>
      <t xml:space="preserve">1 </t>
    </r>
    <r>
      <rPr>
        <sz val="8"/>
        <color rgb="FF000000"/>
        <rFont val="Arial"/>
        <family val="2"/>
      </rPr>
      <t>For the purposes of simplicity when charging we make the assumption that all meters are the size of a standard meter of &lt;25mm.</t>
    </r>
  </si>
  <si>
    <t>Household properties connected for SWD</t>
  </si>
  <si>
    <t>Non-household properties connected for SWD</t>
  </si>
  <si>
    <t>Total capacity of water pumping stations (if no pumping stations please enter 0)</t>
  </si>
  <si>
    <t>Total capacity of sewerage pumping stations (if no pumping stations please enter 0)</t>
  </si>
  <si>
    <t>Household properties not connected for SWD</t>
  </si>
  <si>
    <t>Non-household properties not connected for SWD</t>
  </si>
  <si>
    <t xml:space="preserve">Total fixed charge household </t>
  </si>
  <si>
    <t>SWD charge household</t>
  </si>
  <si>
    <t>HWD charge household</t>
  </si>
  <si>
    <t>SWD charge non-household</t>
  </si>
  <si>
    <t>HWD charge non-household</t>
  </si>
  <si>
    <t>Total fixed charge households connected for SWD</t>
  </si>
  <si>
    <t xml:space="preserve">Total fixed charge households not connected for SWD  </t>
  </si>
  <si>
    <t>Total fixed charge non-households connected for SWD</t>
  </si>
  <si>
    <t>Total fixed charge non-households not connected for SWD</t>
  </si>
  <si>
    <t>Summary charges non-household</t>
  </si>
  <si>
    <t>Schedules</t>
  </si>
  <si>
    <t>Summary of inputs</t>
  </si>
  <si>
    <t>Inputs NAV</t>
  </si>
  <si>
    <t>Cover sheet</t>
  </si>
  <si>
    <t>The charges within this document are indicative to help our NAV customers in setting and communicating their charges, reflecting both the impact of inflation and our updated methodology. We will publish our final bulk supply charges and calculator on 1 February 2023. Wholesale charges in this document reflect our latest forecasts and do not align with our indicative wholesale charges published in October 2022. All charges are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</si>
</sst>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
    <numFmt numFmtId="166" formatCode="0.0000"/>
    <numFmt numFmtId="167" formatCode="_-* #,##0.0000_-;\-* #,##0.0000_-;_-* &quot;-&quot;??_-;_-@_-"/>
    <numFmt numFmtId="168" formatCode="0.0"/>
  </numFmts>
  <fonts count="20" x14ac:knownFonts="1">
    <font>
      <sz val="11"/>
      <color theme="1"/>
      <name val="Arial"/>
      <family val="2"/>
    </font>
    <font>
      <sz val="11"/>
      <color theme="1"/>
      <name val="Arial"/>
      <family val="2"/>
    </font>
    <font>
      <b/>
      <sz val="11"/>
      <color theme="1"/>
      <name val="Arial"/>
      <family val="2"/>
    </font>
    <font>
      <sz val="10"/>
      <color theme="1"/>
      <name val="Calibri"/>
      <family val="2"/>
      <scheme val="minor"/>
    </font>
    <font>
      <i/>
      <u/>
      <sz val="11"/>
      <color theme="1"/>
      <name val="Arial"/>
      <family val="2"/>
    </font>
    <font>
      <sz val="8"/>
      <name val="Arial"/>
      <family val="2"/>
    </font>
    <font>
      <b/>
      <sz val="11"/>
      <color theme="0"/>
      <name val="Arial"/>
      <family val="2"/>
    </font>
    <font>
      <sz val="11"/>
      <color theme="1"/>
      <name val="Calibri"/>
      <family val="2"/>
      <scheme val="minor"/>
    </font>
    <font>
      <sz val="11"/>
      <color rgb="FF000000"/>
      <name val="Arial"/>
      <family val="2"/>
    </font>
    <font>
      <i/>
      <sz val="11"/>
      <color theme="1"/>
      <name val="Arial"/>
      <family val="2"/>
    </font>
    <font>
      <b/>
      <u/>
      <sz val="11"/>
      <color theme="1"/>
      <name val="Arial"/>
      <family val="2"/>
    </font>
    <font>
      <b/>
      <sz val="11.5"/>
      <color theme="1"/>
      <name val="Arial"/>
      <family val="2"/>
    </font>
    <font>
      <b/>
      <sz val="11"/>
      <color rgb="FFFFFFFF"/>
      <name val="Arial"/>
      <family val="2"/>
    </font>
    <font>
      <sz val="11"/>
      <color rgb="FFFFFFFF"/>
      <name val="Arial"/>
      <family val="2"/>
    </font>
    <font>
      <b/>
      <sz val="11"/>
      <color rgb="FF000000"/>
      <name val="Arial"/>
      <family val="2"/>
    </font>
    <font>
      <sz val="8"/>
      <color theme="1"/>
      <name val="Arial"/>
      <family val="2"/>
    </font>
    <font>
      <vertAlign val="superscript"/>
      <sz val="11"/>
      <color rgb="FF000000"/>
      <name val="Arial"/>
      <family val="2"/>
    </font>
    <font>
      <sz val="8"/>
      <color rgb="FF000000"/>
      <name val="Arial"/>
      <family val="2"/>
    </font>
    <font>
      <vertAlign val="superscript"/>
      <sz val="8"/>
      <color rgb="FF000000"/>
      <name val="Arial"/>
      <family val="2"/>
    </font>
    <font>
      <b/>
      <sz val="11"/>
      <color rgb="FF00B0F0"/>
      <name val="Arial"/>
      <family val="2"/>
    </font>
  </fonts>
  <fills count="1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4" tint="0.79998168889431442"/>
        <bgColor indexed="65"/>
      </patternFill>
    </fill>
    <fill>
      <patternFill patternType="solid">
        <fgColor theme="0"/>
        <bgColor indexed="64"/>
      </patternFill>
    </fill>
    <fill>
      <patternFill patternType="solid">
        <fgColor rgb="FF009CDD"/>
        <bgColor indexed="64"/>
      </patternFill>
    </fill>
    <fill>
      <patternFill patternType="solid">
        <fgColor rgb="FFFFFF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s>
  <borders count="39">
    <border>
      <left/>
      <right/>
      <top/>
      <bottom/>
      <diagonal/>
    </border>
    <border>
      <left style="medium">
        <color rgb="FF009CDD"/>
      </left>
      <right/>
      <top style="medium">
        <color theme="0"/>
      </top>
      <bottom style="medium">
        <color rgb="FF009CDD"/>
      </bottom>
      <diagonal/>
    </border>
    <border>
      <left style="medium">
        <color theme="0"/>
      </left>
      <right/>
      <top style="medium">
        <color theme="0"/>
      </top>
      <bottom style="medium">
        <color rgb="FF009CDD"/>
      </bottom>
      <diagonal/>
    </border>
    <border>
      <left style="medium">
        <color theme="0"/>
      </left>
      <right style="medium">
        <color theme="0"/>
      </right>
      <top style="medium">
        <color theme="0"/>
      </top>
      <bottom style="medium">
        <color rgb="FF009CDD"/>
      </bottom>
      <diagonal/>
    </border>
    <border>
      <left style="medium">
        <color rgb="FF009CDD"/>
      </left>
      <right style="medium">
        <color rgb="FF009CDD"/>
      </right>
      <top style="medium">
        <color rgb="FF009CDD"/>
      </top>
      <bottom style="medium">
        <color rgb="FF009CDD"/>
      </bottom>
      <diagonal/>
    </border>
    <border>
      <left style="medium">
        <color rgb="FF009CDD"/>
      </left>
      <right style="medium">
        <color rgb="FF009CDD"/>
      </right>
      <top style="medium">
        <color rgb="FF009CDD"/>
      </top>
      <bottom/>
      <diagonal/>
    </border>
    <border>
      <left style="medium">
        <color rgb="FF009CDD"/>
      </left>
      <right style="medium">
        <color rgb="FF009CDD"/>
      </right>
      <top/>
      <bottom style="medium">
        <color rgb="FF009CDD"/>
      </bottom>
      <diagonal/>
    </border>
    <border>
      <left style="medium">
        <color rgb="FF009CDD"/>
      </left>
      <right/>
      <top style="medium">
        <color rgb="FF009CDD"/>
      </top>
      <bottom style="medium">
        <color rgb="FF009CDD"/>
      </bottom>
      <diagonal/>
    </border>
    <border>
      <left/>
      <right style="medium">
        <color rgb="FF009CDD"/>
      </right>
      <top style="medium">
        <color rgb="FF009CDD"/>
      </top>
      <bottom style="medium">
        <color rgb="FF009CDD"/>
      </bottom>
      <diagonal/>
    </border>
    <border>
      <left/>
      <right/>
      <top style="thin">
        <color indexed="64"/>
      </top>
      <bottom style="medium">
        <color indexed="64"/>
      </bottom>
      <diagonal/>
    </border>
    <border>
      <left/>
      <right/>
      <top style="thin">
        <color indexed="64"/>
      </top>
      <bottom style="double">
        <color indexed="64"/>
      </bottom>
      <diagonal/>
    </border>
    <border>
      <left/>
      <right style="medium">
        <color theme="0"/>
      </right>
      <top style="medium">
        <color rgb="FF009CDD"/>
      </top>
      <bottom/>
      <diagonal/>
    </border>
    <border>
      <left style="medium">
        <color rgb="FF009CDD"/>
      </left>
      <right style="medium">
        <color theme="0"/>
      </right>
      <top style="medium">
        <color rgb="FF009CDD"/>
      </top>
      <bottom style="medium">
        <color rgb="FF009CDD"/>
      </bottom>
      <diagonal/>
    </border>
    <border>
      <left style="medium">
        <color theme="0"/>
      </left>
      <right/>
      <top style="medium">
        <color rgb="FF009CDD"/>
      </top>
      <bottom/>
      <diagonal/>
    </border>
    <border>
      <left style="thick">
        <color theme="0"/>
      </left>
      <right style="thick">
        <color theme="0"/>
      </right>
      <top style="medium">
        <color rgb="FF009CDD"/>
      </top>
      <bottom/>
      <diagonal/>
    </border>
    <border>
      <left style="thick">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rgb="FF009CDD"/>
      </bottom>
      <diagonal/>
    </border>
    <border>
      <left style="thick">
        <color theme="0"/>
      </left>
      <right style="thick">
        <color theme="0"/>
      </right>
      <top/>
      <bottom style="medium">
        <color rgb="FF009CDD"/>
      </bottom>
      <diagonal/>
    </border>
    <border>
      <left style="thick">
        <color theme="0"/>
      </left>
      <right/>
      <top/>
      <bottom style="medium">
        <color rgb="FF009CDD"/>
      </bottom>
      <diagonal/>
    </border>
    <border>
      <left style="medium">
        <color theme="0"/>
      </left>
      <right style="medium">
        <color theme="0"/>
      </right>
      <top/>
      <bottom style="medium">
        <color rgb="FF009CDD"/>
      </bottom>
      <diagonal/>
    </border>
    <border>
      <left style="medium">
        <color rgb="FF009CDD"/>
      </left>
      <right style="medium">
        <color theme="0"/>
      </right>
      <top/>
      <bottom style="medium">
        <color rgb="FF009CDD"/>
      </bottom>
      <diagonal/>
    </border>
    <border>
      <left style="thick">
        <color rgb="FF009CDD"/>
      </left>
      <right style="thick">
        <color rgb="FF009CDD"/>
      </right>
      <top style="medium">
        <color rgb="FF009CDD"/>
      </top>
      <bottom/>
      <diagonal/>
    </border>
    <border>
      <left style="thick">
        <color rgb="FF009CDD"/>
      </left>
      <right/>
      <top style="medium">
        <color rgb="FF009CDD"/>
      </top>
      <bottom/>
      <diagonal/>
    </border>
    <border>
      <left/>
      <right/>
      <top style="medium">
        <color rgb="FF009CDD"/>
      </top>
      <bottom/>
      <diagonal/>
    </border>
    <border>
      <left/>
      <right style="thick">
        <color rgb="FF009CDD"/>
      </right>
      <top style="medium">
        <color rgb="FF009CDD"/>
      </top>
      <bottom style="medium">
        <color rgb="FF009CDD"/>
      </bottom>
      <diagonal/>
    </border>
    <border>
      <left style="thick">
        <color rgb="FF009CDD"/>
      </left>
      <right style="thick">
        <color rgb="FF009CDD"/>
      </right>
      <top style="medium">
        <color rgb="FF009CDD"/>
      </top>
      <bottom style="medium">
        <color rgb="FF009CDD"/>
      </bottom>
      <diagonal/>
    </border>
    <border>
      <left style="thick">
        <color rgb="FF009CDD"/>
      </left>
      <right style="medium">
        <color rgb="FF009CDD"/>
      </right>
      <top style="medium">
        <color rgb="FF009CDD"/>
      </top>
      <bottom style="medium">
        <color rgb="FF009CDD"/>
      </bottom>
      <diagonal/>
    </border>
    <border>
      <left style="medium">
        <color rgb="FF009CDD"/>
      </left>
      <right style="thick">
        <color rgb="FF009CDD"/>
      </right>
      <top style="medium">
        <color rgb="FF009CDD"/>
      </top>
      <bottom style="medium">
        <color rgb="FF009CDD"/>
      </bottom>
      <diagonal/>
    </border>
    <border>
      <left style="medium">
        <color rgb="FF009CDD"/>
      </left>
      <right/>
      <top/>
      <bottom style="medium">
        <color rgb="FF009CDD"/>
      </bottom>
      <diagonal/>
    </border>
    <border>
      <left style="thick">
        <color rgb="FF009CDD"/>
      </left>
      <right style="thick">
        <color rgb="FF009CDD"/>
      </right>
      <top/>
      <bottom style="medium">
        <color rgb="FF009CDD"/>
      </bottom>
      <diagonal/>
    </border>
    <border>
      <left style="thick">
        <color rgb="FF009CDD"/>
      </left>
      <right style="medium">
        <color rgb="FF009CDD"/>
      </right>
      <top/>
      <bottom style="medium">
        <color rgb="FF009CDD"/>
      </bottom>
      <diagonal/>
    </border>
    <border>
      <left style="medium">
        <color rgb="FF009CDD"/>
      </left>
      <right style="thick">
        <color rgb="FF009CDD"/>
      </right>
      <top/>
      <bottom style="medium">
        <color rgb="FF009CDD"/>
      </bottom>
      <diagonal/>
    </border>
    <border>
      <left style="thick">
        <color rgb="FF009CDD"/>
      </left>
      <right style="thick">
        <color rgb="FF009CDD"/>
      </right>
      <top/>
      <bottom/>
      <diagonal/>
    </border>
    <border>
      <left style="thick">
        <color rgb="FF009CDD"/>
      </left>
      <right/>
      <top/>
      <bottom/>
      <diagonal/>
    </border>
    <border>
      <left style="thick">
        <color rgb="FF009CDD"/>
      </left>
      <right/>
      <top style="medium">
        <color rgb="FF009CDD"/>
      </top>
      <bottom style="medium">
        <color rgb="FF009CDD"/>
      </bottom>
      <diagonal/>
    </border>
    <border>
      <left/>
      <right/>
      <top style="medium">
        <color rgb="FF009CDD"/>
      </top>
      <bottom style="medium">
        <color rgb="FF009CDD"/>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1" fillId="4" borderId="0" applyNumberFormat="0" applyBorder="0" applyAlignment="0" applyProtection="0"/>
    <xf numFmtId="0" fontId="7" fillId="0" borderId="0"/>
    <xf numFmtId="0" fontId="7" fillId="0" borderId="0"/>
    <xf numFmtId="43" fontId="1" fillId="0" borderId="0" applyFont="0" applyFill="0" applyBorder="0" applyAlignment="0" applyProtection="0"/>
  </cellStyleXfs>
  <cellXfs count="132">
    <xf numFmtId="0" fontId="0" fillId="0" borderId="0" xfId="0"/>
    <xf numFmtId="0" fontId="2" fillId="0" borderId="0" xfId="0" applyFont="1"/>
    <xf numFmtId="0" fontId="2" fillId="2" borderId="0" xfId="0" applyFont="1" applyFill="1"/>
    <xf numFmtId="0" fontId="2" fillId="3" borderId="0" xfId="0" applyFont="1" applyFill="1"/>
    <xf numFmtId="0" fontId="4" fillId="0" borderId="0" xfId="0" applyFont="1"/>
    <xf numFmtId="0" fontId="0" fillId="0" borderId="0" xfId="0" applyFont="1"/>
    <xf numFmtId="164" fontId="0" fillId="0" borderId="0" xfId="1" applyNumberFormat="1" applyFont="1"/>
    <xf numFmtId="0" fontId="9" fillId="0" borderId="0" xfId="0" applyFont="1"/>
    <xf numFmtId="0" fontId="10" fillId="5" borderId="0" xfId="0" applyFont="1" applyFill="1"/>
    <xf numFmtId="0" fontId="0" fillId="5" borderId="0" xfId="0" applyFill="1" applyAlignment="1">
      <alignment horizontal="center"/>
    </xf>
    <xf numFmtId="0" fontId="0" fillId="5" borderId="0" xfId="0" applyFill="1"/>
    <xf numFmtId="3" fontId="6" fillId="6" borderId="2" xfId="3" applyNumberFormat="1" applyFont="1" applyFill="1" applyBorder="1" applyAlignment="1">
      <alignment horizontal="center" vertical="center" wrapText="1"/>
    </xf>
    <xf numFmtId="3" fontId="6" fillId="6" borderId="3" xfId="3" applyNumberFormat="1" applyFont="1" applyFill="1" applyBorder="1" applyAlignment="1">
      <alignment horizontal="center" vertical="center" wrapText="1"/>
    </xf>
    <xf numFmtId="3" fontId="8" fillId="5" borderId="4" xfId="4" applyNumberFormat="1" applyFont="1" applyFill="1" applyBorder="1" applyAlignment="1">
      <alignment horizontal="left" vertical="center"/>
    </xf>
    <xf numFmtId="3" fontId="1" fillId="7" borderId="4" xfId="0" applyNumberFormat="1" applyFont="1" applyFill="1" applyBorder="1" applyAlignment="1">
      <alignment horizontal="center" vertical="center" wrapText="1"/>
    </xf>
    <xf numFmtId="0" fontId="6" fillId="6" borderId="1" xfId="3" applyFont="1" applyFill="1" applyBorder="1" applyAlignment="1"/>
    <xf numFmtId="0" fontId="6" fillId="6" borderId="3" xfId="3" applyFont="1" applyFill="1" applyBorder="1" applyAlignment="1">
      <alignment horizontal="center"/>
    </xf>
    <xf numFmtId="0" fontId="2" fillId="5" borderId="0" xfId="0" applyFont="1" applyFill="1"/>
    <xf numFmtId="3" fontId="6" fillId="6" borderId="2" xfId="3" applyNumberFormat="1" applyFont="1" applyFill="1" applyBorder="1" applyAlignment="1">
      <alignment horizontal="left" vertical="center" wrapText="1"/>
    </xf>
    <xf numFmtId="165" fontId="1" fillId="7" borderId="4" xfId="0" applyNumberFormat="1" applyFont="1" applyFill="1" applyBorder="1" applyAlignment="1">
      <alignment horizontal="center" vertical="center" wrapText="1"/>
    </xf>
    <xf numFmtId="3" fontId="0" fillId="5" borderId="0" xfId="0" applyNumberFormat="1" applyFill="1" applyAlignment="1">
      <alignment horizontal="center"/>
    </xf>
    <xf numFmtId="0" fontId="0" fillId="8" borderId="5" xfId="4" applyFont="1" applyFill="1" applyBorder="1" applyAlignment="1">
      <alignment horizontal="center"/>
    </xf>
    <xf numFmtId="3" fontId="8" fillId="5" borderId="7" xfId="4" applyNumberFormat="1" applyFont="1" applyFill="1" applyBorder="1" applyAlignment="1">
      <alignment horizontal="left" vertical="center"/>
    </xf>
    <xf numFmtId="3" fontId="8" fillId="5" borderId="0" xfId="4" applyNumberFormat="1" applyFont="1" applyFill="1" applyAlignment="1">
      <alignment horizontal="left" vertical="center"/>
    </xf>
    <xf numFmtId="165" fontId="8" fillId="5" borderId="0" xfId="4" applyNumberFormat="1" applyFont="1" applyFill="1" applyAlignment="1">
      <alignment vertical="center"/>
    </xf>
    <xf numFmtId="0" fontId="11" fillId="5" borderId="0" xfId="5" applyFont="1" applyFill="1" applyAlignment="1">
      <alignment vertical="center" wrapText="1"/>
    </xf>
    <xf numFmtId="0" fontId="0" fillId="8" borderId="5" xfId="4" applyFont="1" applyFill="1" applyBorder="1"/>
    <xf numFmtId="0" fontId="0" fillId="8" borderId="7" xfId="4" applyFont="1" applyFill="1" applyBorder="1"/>
    <xf numFmtId="0" fontId="0" fillId="8" borderId="8" xfId="4" applyFont="1" applyFill="1" applyBorder="1"/>
    <xf numFmtId="10" fontId="0" fillId="0" borderId="0" xfId="0" applyNumberFormat="1"/>
    <xf numFmtId="166" fontId="0" fillId="0" borderId="0" xfId="0" applyNumberFormat="1"/>
    <xf numFmtId="3" fontId="0" fillId="0" borderId="0" xfId="0" applyNumberFormat="1"/>
    <xf numFmtId="0" fontId="9" fillId="9" borderId="0" xfId="0" applyFont="1" applyFill="1"/>
    <xf numFmtId="0" fontId="0" fillId="9" borderId="0" xfId="0" applyFill="1"/>
    <xf numFmtId="0" fontId="4" fillId="10" borderId="0" xfId="0" applyFont="1" applyFill="1"/>
    <xf numFmtId="0" fontId="0" fillId="10" borderId="0" xfId="0" applyFill="1"/>
    <xf numFmtId="0" fontId="0" fillId="0" borderId="9" xfId="0" applyBorder="1"/>
    <xf numFmtId="164" fontId="0" fillId="0" borderId="9" xfId="1" applyNumberFormat="1" applyFont="1" applyBorder="1"/>
    <xf numFmtId="0" fontId="0" fillId="0" borderId="0" xfId="0" applyBorder="1"/>
    <xf numFmtId="164" fontId="0" fillId="0" borderId="0" xfId="1" applyNumberFormat="1" applyFont="1" applyBorder="1"/>
    <xf numFmtId="164" fontId="0" fillId="0" borderId="9" xfId="0" applyNumberFormat="1" applyBorder="1"/>
    <xf numFmtId="0" fontId="0" fillId="0" borderId="10" xfId="0" applyBorder="1"/>
    <xf numFmtId="164" fontId="0" fillId="0" borderId="10" xfId="1" applyNumberFormat="1" applyFont="1" applyBorder="1"/>
    <xf numFmtId="0" fontId="0" fillId="11" borderId="0" xfId="0" applyFill="1"/>
    <xf numFmtId="0" fontId="10" fillId="12" borderId="0" xfId="0" applyFont="1" applyFill="1"/>
    <xf numFmtId="0" fontId="0" fillId="12" borderId="0" xfId="0" applyFill="1"/>
    <xf numFmtId="0" fontId="2" fillId="11" borderId="0" xfId="0" applyFont="1" applyFill="1"/>
    <xf numFmtId="0" fontId="8" fillId="7" borderId="6" xfId="0" applyFont="1" applyFill="1" applyBorder="1" applyAlignment="1">
      <alignment vertical="top" wrapText="1"/>
    </xf>
    <xf numFmtId="43" fontId="8" fillId="7" borderId="4" xfId="6" applyFont="1" applyFill="1" applyBorder="1" applyAlignment="1">
      <alignment vertical="top" wrapText="1"/>
    </xf>
    <xf numFmtId="0" fontId="14" fillId="7" borderId="6" xfId="0" applyFont="1" applyFill="1" applyBorder="1" applyAlignment="1">
      <alignment vertical="top" wrapText="1"/>
    </xf>
    <xf numFmtId="43" fontId="14" fillId="7" borderId="6" xfId="6" applyFont="1" applyFill="1" applyBorder="1" applyAlignment="1">
      <alignment vertical="top" wrapText="1"/>
    </xf>
    <xf numFmtId="0" fontId="13" fillId="6" borderId="12" xfId="0" applyFont="1" applyFill="1" applyBorder="1" applyAlignment="1">
      <alignment vertical="center" wrapText="1"/>
    </xf>
    <xf numFmtId="0" fontId="15" fillId="5" borderId="0" xfId="0" applyFont="1" applyFill="1"/>
    <xf numFmtId="3" fontId="8" fillId="5" borderId="0" xfId="4" applyNumberFormat="1" applyFont="1" applyFill="1" applyBorder="1" applyAlignment="1">
      <alignment horizontal="left" vertical="center"/>
    </xf>
    <xf numFmtId="165" fontId="1" fillId="7" borderId="0" xfId="0" applyNumberFormat="1" applyFont="1" applyFill="1" applyBorder="1" applyAlignment="1">
      <alignment horizontal="center" vertical="center" wrapText="1"/>
    </xf>
    <xf numFmtId="3" fontId="17" fillId="5" borderId="0" xfId="4" applyNumberFormat="1" applyFont="1" applyFill="1" applyBorder="1" applyAlignment="1">
      <alignment horizontal="left" vertical="center"/>
    </xf>
    <xf numFmtId="0" fontId="19" fillId="5" borderId="0" xfId="0" applyFont="1" applyFill="1" applyAlignment="1">
      <alignment horizontal="left"/>
    </xf>
    <xf numFmtId="3" fontId="17" fillId="5" borderId="0" xfId="4" applyNumberFormat="1" applyFont="1" applyFill="1" applyBorder="1" applyAlignment="1">
      <alignment horizontal="left" vertical="center"/>
    </xf>
    <xf numFmtId="43" fontId="0" fillId="0" borderId="0" xfId="1" applyFont="1"/>
    <xf numFmtId="164" fontId="0" fillId="0" borderId="0" xfId="0" applyNumberFormat="1"/>
    <xf numFmtId="43" fontId="0" fillId="0" borderId="0" xfId="0" applyNumberFormat="1"/>
    <xf numFmtId="0" fontId="2" fillId="13" borderId="0" xfId="0" applyFont="1" applyFill="1"/>
    <xf numFmtId="43" fontId="0" fillId="0" borderId="9" xfId="0" applyNumberFormat="1" applyBorder="1"/>
    <xf numFmtId="43" fontId="0" fillId="0" borderId="10" xfId="0" applyNumberFormat="1" applyBorder="1"/>
    <xf numFmtId="167" fontId="0" fillId="0" borderId="10" xfId="1" applyNumberFormat="1" applyFont="1" applyBorder="1"/>
    <xf numFmtId="9" fontId="0" fillId="0" borderId="0" xfId="0" applyNumberFormat="1"/>
    <xf numFmtId="0" fontId="0" fillId="14" borderId="0" xfId="0" applyFill="1"/>
    <xf numFmtId="164" fontId="0" fillId="14" borderId="0" xfId="1" applyNumberFormat="1" applyFont="1" applyFill="1"/>
    <xf numFmtId="167" fontId="0" fillId="0" borderId="0" xfId="1" applyNumberFormat="1" applyFont="1"/>
    <xf numFmtId="0" fontId="0" fillId="0" borderId="0" xfId="0" applyAlignment="1">
      <alignment horizontal="left" wrapText="1"/>
    </xf>
    <xf numFmtId="0" fontId="12"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3" fillId="6" borderId="22" xfId="0" applyFont="1" applyFill="1" applyBorder="1" applyAlignment="1">
      <alignment vertical="center" wrapText="1"/>
    </xf>
    <xf numFmtId="0" fontId="0" fillId="5" borderId="23" xfId="0" applyFill="1" applyBorder="1"/>
    <xf numFmtId="0" fontId="0" fillId="5" borderId="24" xfId="0" applyFill="1" applyBorder="1"/>
    <xf numFmtId="0" fontId="0" fillId="5" borderId="25" xfId="0" applyFill="1" applyBorder="1"/>
    <xf numFmtId="0" fontId="0" fillId="5" borderId="26" xfId="0" applyFill="1" applyBorder="1"/>
    <xf numFmtId="0" fontId="8" fillId="7" borderId="7" xfId="0" applyFont="1" applyFill="1" applyBorder="1" applyAlignment="1">
      <alignment vertical="top" wrapText="1"/>
    </xf>
    <xf numFmtId="43" fontId="8" fillId="7" borderId="27" xfId="6" applyFont="1" applyFill="1" applyBorder="1" applyAlignment="1">
      <alignment vertical="top" wrapText="1"/>
    </xf>
    <xf numFmtId="43" fontId="8" fillId="7" borderId="28" xfId="6" applyFont="1" applyFill="1" applyBorder="1" applyAlignment="1">
      <alignment vertical="top" wrapText="1"/>
    </xf>
    <xf numFmtId="43" fontId="8" fillId="7" borderId="29" xfId="6" applyFont="1" applyFill="1" applyBorder="1" applyAlignment="1">
      <alignment vertical="top" wrapText="1"/>
    </xf>
    <xf numFmtId="0" fontId="8" fillId="7" borderId="30" xfId="0" applyFont="1" applyFill="1" applyBorder="1" applyAlignment="1">
      <alignment vertical="top" wrapText="1"/>
    </xf>
    <xf numFmtId="0" fontId="14" fillId="7" borderId="30" xfId="0" applyFont="1" applyFill="1" applyBorder="1" applyAlignment="1">
      <alignment vertical="top" wrapText="1"/>
    </xf>
    <xf numFmtId="43" fontId="14" fillId="7" borderId="31" xfId="6" applyFont="1" applyFill="1" applyBorder="1" applyAlignment="1">
      <alignment vertical="top" wrapText="1"/>
    </xf>
    <xf numFmtId="43" fontId="14" fillId="7" borderId="32" xfId="6" applyFont="1" applyFill="1" applyBorder="1" applyAlignment="1">
      <alignment vertical="top" wrapText="1"/>
    </xf>
    <xf numFmtId="43" fontId="14" fillId="7" borderId="33" xfId="6" applyFont="1" applyFill="1" applyBorder="1" applyAlignment="1">
      <alignment vertical="top" wrapText="1"/>
    </xf>
    <xf numFmtId="0" fontId="0" fillId="5" borderId="34" xfId="0" applyFill="1" applyBorder="1"/>
    <xf numFmtId="0" fontId="0" fillId="5" borderId="35" xfId="0" applyFill="1" applyBorder="1"/>
    <xf numFmtId="43" fontId="8" fillId="7" borderId="31" xfId="6" applyFont="1" applyFill="1" applyBorder="1" applyAlignment="1">
      <alignment vertical="top" wrapText="1"/>
    </xf>
    <xf numFmtId="0" fontId="0" fillId="0" borderId="38" xfId="0" applyBorder="1" applyAlignment="1">
      <alignment wrapText="1"/>
    </xf>
    <xf numFmtId="168" fontId="0" fillId="0" borderId="38" xfId="0" applyNumberFormat="1" applyBorder="1"/>
    <xf numFmtId="14" fontId="0" fillId="0" borderId="38" xfId="0" applyNumberFormat="1" applyBorder="1"/>
    <xf numFmtId="0" fontId="2" fillId="0" borderId="38" xfId="0" applyFont="1" applyBorder="1" applyAlignment="1">
      <alignment wrapText="1"/>
    </xf>
    <xf numFmtId="164" fontId="0" fillId="9" borderId="0" xfId="1" applyNumberFormat="1" applyFont="1" applyFill="1"/>
    <xf numFmtId="167" fontId="0" fillId="9" borderId="0" xfId="1" applyNumberFormat="1" applyFont="1" applyFill="1"/>
    <xf numFmtId="164" fontId="0" fillId="9" borderId="0" xfId="0" applyNumberFormat="1" applyFill="1"/>
    <xf numFmtId="0" fontId="0" fillId="15" borderId="0" xfId="0" applyFill="1"/>
    <xf numFmtId="164" fontId="0" fillId="15" borderId="0" xfId="1" applyNumberFormat="1" applyFont="1" applyFill="1"/>
    <xf numFmtId="164" fontId="0" fillId="15" borderId="0" xfId="0" applyNumberFormat="1" applyFill="1"/>
    <xf numFmtId="167" fontId="0" fillId="15" borderId="0" xfId="1" applyNumberFormat="1" applyFont="1" applyFill="1"/>
    <xf numFmtId="167" fontId="0" fillId="9" borderId="10" xfId="1" applyNumberFormat="1" applyFont="1" applyFill="1" applyBorder="1"/>
    <xf numFmtId="167" fontId="0" fillId="15" borderId="10" xfId="1" applyNumberFormat="1" applyFont="1" applyFill="1" applyBorder="1"/>
    <xf numFmtId="0" fontId="2" fillId="12" borderId="0" xfId="0" applyFont="1" applyFill="1"/>
    <xf numFmtId="3" fontId="17" fillId="5" borderId="0" xfId="4" applyNumberFormat="1" applyFont="1" applyFill="1" applyBorder="1" applyAlignment="1">
      <alignment vertical="top" wrapText="1"/>
    </xf>
    <xf numFmtId="0" fontId="0" fillId="0" borderId="0" xfId="0" applyAlignment="1">
      <alignment wrapText="1"/>
    </xf>
    <xf numFmtId="0" fontId="10" fillId="0" borderId="0" xfId="0" applyFont="1"/>
    <xf numFmtId="0" fontId="9" fillId="10" borderId="0" xfId="0" applyFont="1" applyFill="1"/>
    <xf numFmtId="0" fontId="0" fillId="0" borderId="9" xfId="0" applyFont="1" applyBorder="1"/>
    <xf numFmtId="0" fontId="0" fillId="0" borderId="10" xfId="0" applyFont="1" applyBorder="1"/>
    <xf numFmtId="0" fontId="0" fillId="0" borderId="0" xfId="0" applyFont="1" applyBorder="1"/>
    <xf numFmtId="164" fontId="0" fillId="0" borderId="0" xfId="0" applyNumberFormat="1" applyFont="1"/>
    <xf numFmtId="0" fontId="6" fillId="6" borderId="3" xfId="3" applyFont="1" applyFill="1" applyBorder="1" applyAlignment="1">
      <alignment horizontal="center" vertical="center"/>
    </xf>
    <xf numFmtId="0" fontId="6" fillId="6" borderId="2" xfId="3" applyFont="1" applyFill="1" applyBorder="1" applyAlignment="1">
      <alignment horizontal="center" vertical="center"/>
    </xf>
    <xf numFmtId="0" fontId="0" fillId="0" borderId="0" xfId="0" applyAlignment="1">
      <alignment horizontal="left" wrapText="1"/>
    </xf>
    <xf numFmtId="3" fontId="19" fillId="5" borderId="0" xfId="0" applyNumberFormat="1" applyFont="1" applyFill="1" applyAlignment="1">
      <alignment horizontal="left"/>
    </xf>
    <xf numFmtId="3" fontId="17" fillId="5" borderId="0" xfId="4" applyNumberFormat="1" applyFont="1" applyFill="1" applyBorder="1" applyAlignment="1">
      <alignment horizontal="left" vertical="center"/>
    </xf>
    <xf numFmtId="0" fontId="19" fillId="5" borderId="0" xfId="0" applyFont="1" applyFill="1" applyAlignment="1">
      <alignment horizontal="left"/>
    </xf>
    <xf numFmtId="3" fontId="17" fillId="5" borderId="25" xfId="4" applyNumberFormat="1" applyFont="1" applyFill="1" applyBorder="1" applyAlignment="1">
      <alignment horizontal="left" vertical="top" wrapText="1"/>
    </xf>
    <xf numFmtId="2" fontId="8" fillId="7" borderId="36" xfId="6" applyNumberFormat="1" applyFont="1" applyFill="1" applyBorder="1" applyAlignment="1">
      <alignment horizontal="center" vertical="top" wrapText="1"/>
    </xf>
    <xf numFmtId="2" fontId="8" fillId="7" borderId="37" xfId="6" applyNumberFormat="1" applyFont="1" applyFill="1" applyBorder="1" applyAlignment="1">
      <alignment horizontal="center" vertical="top" wrapText="1"/>
    </xf>
    <xf numFmtId="2" fontId="8" fillId="7" borderId="26" xfId="6" applyNumberFormat="1" applyFont="1" applyFill="1" applyBorder="1" applyAlignment="1">
      <alignment horizontal="center" vertical="top" wrapText="1"/>
    </xf>
    <xf numFmtId="2" fontId="14" fillId="7" borderId="36" xfId="6" applyNumberFormat="1" applyFont="1" applyFill="1" applyBorder="1" applyAlignment="1">
      <alignment horizontal="center" vertical="top" wrapText="1"/>
    </xf>
    <xf numFmtId="2" fontId="14" fillId="7" borderId="37" xfId="6" applyNumberFormat="1" applyFont="1" applyFill="1" applyBorder="1" applyAlignment="1">
      <alignment horizontal="center" vertical="top" wrapText="1"/>
    </xf>
    <xf numFmtId="2" fontId="14" fillId="7" borderId="26" xfId="6" applyNumberFormat="1" applyFont="1" applyFill="1" applyBorder="1" applyAlignment="1">
      <alignment horizontal="center" vertical="top" wrapText="1"/>
    </xf>
    <xf numFmtId="0" fontId="12" fillId="6" borderId="11" xfId="0" applyFont="1" applyFill="1" applyBorder="1" applyAlignment="1">
      <alignment horizontal="left" vertical="center" wrapText="1"/>
    </xf>
    <xf numFmtId="0" fontId="12" fillId="6" borderId="17"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14"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cellXfs>
  <cellStyles count="7">
    <cellStyle name="20% - Accent1" xfId="3" builtinId="30"/>
    <cellStyle name="Comma" xfId="1" builtinId="3"/>
    <cellStyle name="Comma 11 7" xfId="6" xr:uid="{831D10B8-8946-41E0-BFB6-5C063647056C}"/>
    <cellStyle name="Normal" xfId="0" builtinId="0"/>
    <cellStyle name="Normal 2 2 4 17" xfId="5" xr:uid="{C6B5ABDE-2EC3-4F49-829A-2C641EEAD7EB}"/>
    <cellStyle name="Normal 2 3" xfId="2" xr:uid="{F6C816B2-1A66-4A58-9718-C30E7C1D6A99}"/>
    <cellStyle name="Normal 2 4" xfId="4" xr:uid="{AAE5CBF9-F47F-40D0-841B-469185B81AF1}"/>
  </cellStyles>
  <dxfs count="13">
    <dxf>
      <font>
        <color theme="0" tint="-0.499984740745262"/>
      </font>
      <fill>
        <patternFill>
          <bgColor theme="0" tint="-0.499984740745262"/>
        </patternFill>
      </fill>
    </dxf>
    <dxf>
      <font>
        <color theme="0" tint="-0.499984740745262"/>
      </font>
      <fill>
        <patternFill>
          <fgColor theme="0" tint="-0.499984740745262"/>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51B7-FDDA-4C5A-90AD-4D55B39CFA5D}">
  <dimension ref="A1:W20"/>
  <sheetViews>
    <sheetView tabSelected="1" workbookViewId="0">
      <selection activeCell="G24" sqref="G24"/>
    </sheetView>
  </sheetViews>
  <sheetFormatPr defaultRowHeight="13.8" x14ac:dyDescent="0.25"/>
  <cols>
    <col min="1" max="1" width="10.5" customWidth="1"/>
    <col min="2" max="3" width="14.8984375" customWidth="1"/>
    <col min="5" max="7" width="8.796875" customWidth="1"/>
  </cols>
  <sheetData>
    <row r="1" spans="1:23" x14ac:dyDescent="0.25">
      <c r="A1" s="105" t="s">
        <v>152</v>
      </c>
    </row>
    <row r="3" spans="1:23" ht="13.8" customHeight="1" x14ac:dyDescent="0.25">
      <c r="A3" t="s">
        <v>123</v>
      </c>
      <c r="B3" s="113" t="s">
        <v>153</v>
      </c>
      <c r="C3" s="113"/>
      <c r="D3" s="113"/>
      <c r="E3" s="113"/>
      <c r="F3" s="113"/>
      <c r="G3" s="113"/>
      <c r="H3" s="113"/>
      <c r="I3" s="113"/>
      <c r="J3" s="113"/>
      <c r="K3" s="113"/>
      <c r="L3" s="113"/>
      <c r="M3" s="113"/>
      <c r="N3" s="113"/>
      <c r="O3" s="113"/>
      <c r="P3" s="113"/>
      <c r="Q3" s="113"/>
      <c r="R3" s="113"/>
      <c r="S3" s="113"/>
      <c r="T3" s="113"/>
      <c r="U3" s="113"/>
      <c r="V3" s="113"/>
      <c r="W3" s="113"/>
    </row>
    <row r="4" spans="1:23" x14ac:dyDescent="0.25">
      <c r="B4" s="113"/>
      <c r="C4" s="113"/>
      <c r="D4" s="113"/>
      <c r="E4" s="113"/>
      <c r="F4" s="113"/>
      <c r="G4" s="113"/>
      <c r="H4" s="113"/>
      <c r="I4" s="113"/>
      <c r="J4" s="113"/>
      <c r="K4" s="113"/>
      <c r="L4" s="113"/>
      <c r="M4" s="113"/>
      <c r="N4" s="113"/>
      <c r="O4" s="113"/>
      <c r="P4" s="113"/>
      <c r="Q4" s="113"/>
      <c r="R4" s="113"/>
      <c r="S4" s="113"/>
      <c r="T4" s="113"/>
      <c r="U4" s="113"/>
      <c r="V4" s="113"/>
      <c r="W4" s="113"/>
    </row>
    <row r="5" spans="1:23" x14ac:dyDescent="0.25">
      <c r="B5" s="69"/>
      <c r="C5" s="69"/>
      <c r="D5" s="69"/>
      <c r="E5" s="69"/>
      <c r="F5" s="69"/>
      <c r="G5" s="69"/>
      <c r="H5" s="69"/>
      <c r="I5" s="69"/>
      <c r="J5" s="69"/>
      <c r="K5" s="69"/>
      <c r="L5" s="69"/>
      <c r="M5" s="69"/>
      <c r="N5" s="69"/>
      <c r="O5" s="69"/>
      <c r="P5" s="69"/>
      <c r="Q5" s="69"/>
      <c r="R5" s="69"/>
      <c r="S5" s="69"/>
      <c r="T5" s="69"/>
      <c r="U5" s="69"/>
      <c r="V5" s="69"/>
      <c r="W5" s="69"/>
    </row>
    <row r="6" spans="1:23" x14ac:dyDescent="0.25">
      <c r="A6" s="1" t="s">
        <v>103</v>
      </c>
    </row>
    <row r="8" spans="1:23" x14ac:dyDescent="0.25">
      <c r="A8" t="s">
        <v>104</v>
      </c>
    </row>
    <row r="9" spans="1:23" x14ac:dyDescent="0.25">
      <c r="A9" t="s">
        <v>105</v>
      </c>
    </row>
    <row r="10" spans="1:23" x14ac:dyDescent="0.25">
      <c r="A10" t="s">
        <v>118</v>
      </c>
    </row>
    <row r="11" spans="1:23" x14ac:dyDescent="0.25">
      <c r="A11" t="s">
        <v>119</v>
      </c>
    </row>
    <row r="13" spans="1:23" x14ac:dyDescent="0.25">
      <c r="A13" s="1" t="s">
        <v>120</v>
      </c>
    </row>
    <row r="15" spans="1:23" x14ac:dyDescent="0.25">
      <c r="A15" s="67"/>
      <c r="B15" t="s">
        <v>121</v>
      </c>
    </row>
    <row r="17" spans="1:3" x14ac:dyDescent="0.25">
      <c r="A17" s="1" t="s">
        <v>125</v>
      </c>
    </row>
    <row r="19" spans="1:3" ht="27.6" x14ac:dyDescent="0.25">
      <c r="A19" s="92" t="s">
        <v>126</v>
      </c>
      <c r="B19" s="92" t="s">
        <v>127</v>
      </c>
      <c r="C19" s="92" t="s">
        <v>124</v>
      </c>
    </row>
    <row r="20" spans="1:3" ht="27.6" x14ac:dyDescent="0.25">
      <c r="A20" s="90">
        <v>1</v>
      </c>
      <c r="B20" s="89" t="s">
        <v>128</v>
      </c>
      <c r="C20" s="91">
        <v>44896</v>
      </c>
    </row>
  </sheetData>
  <mergeCells count="1">
    <mergeCell ref="B3:W4"/>
  </mergeCells>
  <conditionalFormatting sqref="A15">
    <cfRule type="expression" dxfId="12" priority="1">
      <formula>$C$10="No"</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B698-FFA1-41EE-95FE-F4D9AEC718A4}">
  <sheetPr>
    <tabColor theme="7" tint="0.79998168889431442"/>
  </sheetPr>
  <dimension ref="A1:C37"/>
  <sheetViews>
    <sheetView zoomScale="67" zoomScaleNormal="85" workbookViewId="0">
      <selection activeCell="A43" sqref="A43"/>
    </sheetView>
  </sheetViews>
  <sheetFormatPr defaultRowHeight="13.8" x14ac:dyDescent="0.25"/>
  <cols>
    <col min="1" max="1" width="54.09765625" customWidth="1"/>
    <col min="2" max="2" width="4.5" bestFit="1" customWidth="1"/>
    <col min="3" max="3" width="10.09765625" bestFit="1" customWidth="1"/>
    <col min="4" max="4" width="22.3984375" bestFit="1" customWidth="1"/>
    <col min="5" max="5" width="15.8984375" bestFit="1" customWidth="1"/>
  </cols>
  <sheetData>
    <row r="1" spans="1:3" x14ac:dyDescent="0.25">
      <c r="A1" s="105" t="s">
        <v>151</v>
      </c>
    </row>
    <row r="3" spans="1:3" x14ac:dyDescent="0.25">
      <c r="A3" s="61" t="s">
        <v>8</v>
      </c>
      <c r="B3" s="61" t="s">
        <v>0</v>
      </c>
      <c r="C3" s="61" t="s">
        <v>1</v>
      </c>
    </row>
    <row r="4" spans="1:3" ht="14.4" x14ac:dyDescent="0.3">
      <c r="A4" s="4"/>
    </row>
    <row r="5" spans="1:3" x14ac:dyDescent="0.25">
      <c r="A5" s="5" t="s">
        <v>60</v>
      </c>
    </row>
    <row r="6" spans="1:3" x14ac:dyDescent="0.25">
      <c r="A6" t="s">
        <v>61</v>
      </c>
      <c r="C6" s="66" t="s">
        <v>6</v>
      </c>
    </row>
    <row r="7" spans="1:3" x14ac:dyDescent="0.25">
      <c r="A7" t="s">
        <v>62</v>
      </c>
      <c r="C7" s="66" t="s">
        <v>6</v>
      </c>
    </row>
    <row r="8" spans="1:3" x14ac:dyDescent="0.25">
      <c r="A8" t="s">
        <v>63</v>
      </c>
      <c r="C8" s="66" t="s">
        <v>6</v>
      </c>
    </row>
    <row r="9" spans="1:3" x14ac:dyDescent="0.25">
      <c r="A9" t="s">
        <v>64</v>
      </c>
      <c r="C9" s="66" t="s">
        <v>6</v>
      </c>
    </row>
    <row r="11" spans="1:3" x14ac:dyDescent="0.25">
      <c r="A11" t="s">
        <v>130</v>
      </c>
    </row>
    <row r="12" spans="1:3" x14ac:dyDescent="0.25">
      <c r="A12" t="s">
        <v>65</v>
      </c>
      <c r="C12" s="66" t="s">
        <v>6</v>
      </c>
    </row>
    <row r="13" spans="1:3" x14ac:dyDescent="0.25">
      <c r="A13" t="s">
        <v>66</v>
      </c>
      <c r="C13" s="66" t="s">
        <v>6</v>
      </c>
    </row>
    <row r="15" spans="1:3" x14ac:dyDescent="0.25">
      <c r="A15" t="s">
        <v>10</v>
      </c>
    </row>
    <row r="16" spans="1:3" x14ac:dyDescent="0.25">
      <c r="A16" t="s">
        <v>67</v>
      </c>
      <c r="C16" s="66" t="s">
        <v>7</v>
      </c>
    </row>
    <row r="17" spans="1:3" x14ac:dyDescent="0.25">
      <c r="A17" t="s">
        <v>68</v>
      </c>
      <c r="C17" s="66" t="s">
        <v>7</v>
      </c>
    </row>
    <row r="20" spans="1:3" x14ac:dyDescent="0.25">
      <c r="A20" s="2" t="s">
        <v>4</v>
      </c>
      <c r="B20" s="2"/>
      <c r="C20" s="2"/>
    </row>
    <row r="22" spans="1:3" x14ac:dyDescent="0.25">
      <c r="A22" t="s">
        <v>72</v>
      </c>
      <c r="B22" t="s">
        <v>3</v>
      </c>
      <c r="C22" s="67">
        <v>200</v>
      </c>
    </row>
    <row r="23" spans="1:3" x14ac:dyDescent="0.25">
      <c r="A23" t="s">
        <v>69</v>
      </c>
      <c r="B23" t="s">
        <v>2</v>
      </c>
      <c r="C23" s="67">
        <f>C22*92.03</f>
        <v>18406</v>
      </c>
    </row>
    <row r="24" spans="1:3" x14ac:dyDescent="0.25">
      <c r="A24" t="s">
        <v>71</v>
      </c>
      <c r="B24" t="s">
        <v>3</v>
      </c>
      <c r="C24" s="67">
        <v>10</v>
      </c>
    </row>
    <row r="25" spans="1:3" x14ac:dyDescent="0.25">
      <c r="A25" t="s">
        <v>70</v>
      </c>
      <c r="B25" t="s">
        <v>2</v>
      </c>
      <c r="C25" s="67">
        <f>C24*92.03</f>
        <v>920.3</v>
      </c>
    </row>
    <row r="26" spans="1:3" ht="27.6" x14ac:dyDescent="0.25">
      <c r="A26" s="104" t="s">
        <v>135</v>
      </c>
      <c r="B26" t="s">
        <v>75</v>
      </c>
      <c r="C26" s="67">
        <v>10</v>
      </c>
    </row>
    <row r="29" spans="1:3" x14ac:dyDescent="0.25">
      <c r="A29" s="3" t="s">
        <v>5</v>
      </c>
      <c r="B29" s="3"/>
      <c r="C29" s="3"/>
    </row>
    <row r="31" spans="1:3" x14ac:dyDescent="0.25">
      <c r="A31" t="s">
        <v>133</v>
      </c>
      <c r="B31" t="s">
        <v>3</v>
      </c>
      <c r="C31" s="67">
        <v>0</v>
      </c>
    </row>
    <row r="32" spans="1:3" x14ac:dyDescent="0.25">
      <c r="A32" t="s">
        <v>137</v>
      </c>
      <c r="B32" t="s">
        <v>3</v>
      </c>
      <c r="C32" s="67">
        <v>200</v>
      </c>
    </row>
    <row r="33" spans="1:3" x14ac:dyDescent="0.25">
      <c r="A33" t="s">
        <v>73</v>
      </c>
      <c r="B33" t="s">
        <v>2</v>
      </c>
      <c r="C33" s="67">
        <v>16523.986499999999</v>
      </c>
    </row>
    <row r="34" spans="1:3" x14ac:dyDescent="0.25">
      <c r="A34" t="s">
        <v>134</v>
      </c>
      <c r="B34" t="s">
        <v>3</v>
      </c>
      <c r="C34" s="67">
        <v>0</v>
      </c>
    </row>
    <row r="35" spans="1:3" x14ac:dyDescent="0.25">
      <c r="A35" t="s">
        <v>138</v>
      </c>
      <c r="B35" t="s">
        <v>3</v>
      </c>
      <c r="C35" s="67">
        <v>10</v>
      </c>
    </row>
    <row r="36" spans="1:3" x14ac:dyDescent="0.25">
      <c r="A36" t="s">
        <v>74</v>
      </c>
      <c r="B36" t="s">
        <v>2</v>
      </c>
      <c r="C36" s="67">
        <f>C25*(1-0.055)*0.95</f>
        <v>826.19932499999982</v>
      </c>
    </row>
    <row r="37" spans="1:3" ht="27.6" x14ac:dyDescent="0.25">
      <c r="A37" s="104" t="s">
        <v>136</v>
      </c>
      <c r="B37" t="s">
        <v>75</v>
      </c>
      <c r="C37" s="67">
        <v>10</v>
      </c>
    </row>
  </sheetData>
  <conditionalFormatting sqref="A22:C22">
    <cfRule type="expression" dxfId="11" priority="15">
      <formula>$C$6="No"</formula>
    </cfRule>
  </conditionalFormatting>
  <conditionalFormatting sqref="A24:C24">
    <cfRule type="expression" dxfId="10" priority="14">
      <formula>$C$7="No"</formula>
    </cfRule>
  </conditionalFormatting>
  <conditionalFormatting sqref="A23:C23">
    <cfRule type="expression" dxfId="9" priority="12">
      <formula>$C$12="No"</formula>
    </cfRule>
  </conditionalFormatting>
  <conditionalFormatting sqref="A25:C25">
    <cfRule type="expression" dxfId="8" priority="10">
      <formula>$C$13="No"</formula>
    </cfRule>
  </conditionalFormatting>
  <conditionalFormatting sqref="A33:C33">
    <cfRule type="expression" dxfId="7" priority="9">
      <formula>$C$16="No"</formula>
    </cfRule>
  </conditionalFormatting>
  <conditionalFormatting sqref="A36:C36">
    <cfRule type="expression" dxfId="6" priority="8">
      <formula>$C$17="No"</formula>
    </cfRule>
  </conditionalFormatting>
  <conditionalFormatting sqref="A31:C33">
    <cfRule type="expression" dxfId="5" priority="6">
      <formula>$C$8="No"</formula>
    </cfRule>
  </conditionalFormatting>
  <conditionalFormatting sqref="A34:C36">
    <cfRule type="expression" dxfId="4" priority="4">
      <formula>$C$9="No"</formula>
    </cfRule>
  </conditionalFormatting>
  <conditionalFormatting sqref="A16:C16">
    <cfRule type="expression" dxfId="3" priority="3">
      <formula>$C$8="No"</formula>
    </cfRule>
  </conditionalFormatting>
  <conditionalFormatting sqref="A17:C17">
    <cfRule type="expression" dxfId="2" priority="2">
      <formula>$C$9="No"</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3" id="{A00E979D-7821-4136-9BED-988FA61DF5E6}">
            <xm:f>'Summary of inputs'!$C$26=0</xm:f>
            <x14:dxf>
              <font>
                <color theme="0" tint="-0.499984740745262"/>
              </font>
              <fill>
                <patternFill>
                  <fgColor theme="0" tint="-0.499984740745262"/>
                  <bgColor theme="0" tint="-0.499984740745262"/>
                </patternFill>
              </fill>
            </x14:dxf>
          </x14:cfRule>
          <xm:sqref>A26:C26</xm:sqref>
        </x14:conditionalFormatting>
        <x14:conditionalFormatting xmlns:xm="http://schemas.microsoft.com/office/excel/2006/main">
          <x14:cfRule type="expression" priority="7" id="{B546B7B4-8BC5-4749-89D8-E51B360A0BBF}">
            <xm:f>'Summary of inputs'!$C$37=0</xm:f>
            <x14:dxf>
              <font>
                <color theme="0" tint="-0.499984740745262"/>
              </font>
              <fill>
                <patternFill>
                  <bgColor theme="0" tint="-0.499984740745262"/>
                </patternFill>
              </fill>
            </x14:dxf>
          </x14:cfRule>
          <xm:sqref>A37:C37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141F6DE-C456-4496-AF6F-E8E939442EB7}">
          <x14:formula1>
            <xm:f>Data!$A$3:$A$4</xm:f>
          </x14:formula1>
          <xm:sqref>C6:C9 C16:C17 C12:C13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A92AC-A821-4C4B-9A6D-868068C13AB2}">
  <sheetPr>
    <tabColor theme="6" tint="0.39997558519241921"/>
  </sheetPr>
  <dimension ref="A1:C37"/>
  <sheetViews>
    <sheetView zoomScale="70" zoomScaleNormal="70" workbookViewId="0">
      <selection activeCell="F36" sqref="F36"/>
    </sheetView>
  </sheetViews>
  <sheetFormatPr defaultRowHeight="13.8" x14ac:dyDescent="0.25"/>
  <cols>
    <col min="1" max="1" width="54.09765625" bestFit="1" customWidth="1"/>
    <col min="2" max="2" width="4.5" bestFit="1" customWidth="1"/>
    <col min="3" max="3" width="10.09765625" bestFit="1" customWidth="1"/>
    <col min="4" max="4" width="22.3984375" bestFit="1" customWidth="1"/>
    <col min="5" max="5" width="15.8984375" bestFit="1" customWidth="1"/>
  </cols>
  <sheetData>
    <row r="1" spans="1:3" x14ac:dyDescent="0.25">
      <c r="A1" s="105" t="s">
        <v>150</v>
      </c>
    </row>
    <row r="3" spans="1:3" x14ac:dyDescent="0.25">
      <c r="A3" s="61" t="s">
        <v>8</v>
      </c>
      <c r="B3" s="61" t="s">
        <v>0</v>
      </c>
      <c r="C3" s="61" t="s">
        <v>1</v>
      </c>
    </row>
    <row r="4" spans="1:3" ht="14.4" x14ac:dyDescent="0.3">
      <c r="A4" s="4"/>
    </row>
    <row r="5" spans="1:3" x14ac:dyDescent="0.25">
      <c r="A5" s="5" t="s">
        <v>60</v>
      </c>
    </row>
    <row r="6" spans="1:3" x14ac:dyDescent="0.25">
      <c r="A6" t="s">
        <v>61</v>
      </c>
      <c r="C6" t="str">
        <f>'Inputs NAV'!C6</f>
        <v>Yes</v>
      </c>
    </row>
    <row r="7" spans="1:3" x14ac:dyDescent="0.25">
      <c r="A7" t="s">
        <v>62</v>
      </c>
      <c r="C7" t="str">
        <f>'Inputs NAV'!C7</f>
        <v>Yes</v>
      </c>
    </row>
    <row r="8" spans="1:3" x14ac:dyDescent="0.25">
      <c r="A8" t="s">
        <v>63</v>
      </c>
      <c r="C8" t="str">
        <f>'Inputs NAV'!C8</f>
        <v>Yes</v>
      </c>
    </row>
    <row r="9" spans="1:3" x14ac:dyDescent="0.25">
      <c r="A9" t="s">
        <v>64</v>
      </c>
      <c r="C9" t="str">
        <f>'Inputs NAV'!C9</f>
        <v>Yes</v>
      </c>
    </row>
    <row r="11" spans="1:3" x14ac:dyDescent="0.25">
      <c r="A11" t="s">
        <v>9</v>
      </c>
    </row>
    <row r="12" spans="1:3" x14ac:dyDescent="0.25">
      <c r="A12" t="s">
        <v>65</v>
      </c>
      <c r="C12" t="str">
        <f>'Inputs NAV'!C12</f>
        <v>Yes</v>
      </c>
    </row>
    <row r="13" spans="1:3" x14ac:dyDescent="0.25">
      <c r="A13" t="s">
        <v>66</v>
      </c>
      <c r="C13" t="str">
        <f>'Inputs NAV'!C13</f>
        <v>Yes</v>
      </c>
    </row>
    <row r="15" spans="1:3" x14ac:dyDescent="0.25">
      <c r="A15" t="s">
        <v>10</v>
      </c>
    </row>
    <row r="16" spans="1:3" x14ac:dyDescent="0.25">
      <c r="A16" t="s">
        <v>67</v>
      </c>
      <c r="C16" t="str">
        <f>'Inputs NAV'!C16</f>
        <v>No</v>
      </c>
    </row>
    <row r="17" spans="1:3" x14ac:dyDescent="0.25">
      <c r="A17" t="s">
        <v>68</v>
      </c>
      <c r="C17" t="str">
        <f>'Inputs NAV'!C17</f>
        <v>No</v>
      </c>
    </row>
    <row r="20" spans="1:3" x14ac:dyDescent="0.25">
      <c r="A20" s="2" t="s">
        <v>4</v>
      </c>
      <c r="B20" s="2"/>
      <c r="C20" s="2"/>
    </row>
    <row r="22" spans="1:3" x14ac:dyDescent="0.25">
      <c r="A22" t="s">
        <v>72</v>
      </c>
      <c r="B22" t="s">
        <v>3</v>
      </c>
      <c r="C22" s="6">
        <f>IF(C6="YES",'Inputs NAV'!C22,0)</f>
        <v>200</v>
      </c>
    </row>
    <row r="23" spans="1:3" x14ac:dyDescent="0.25">
      <c r="A23" t="s">
        <v>69</v>
      </c>
      <c r="B23" t="s">
        <v>2</v>
      </c>
      <c r="C23" s="6">
        <f>IF(C6="YES",IF(C12="YES",'Inputs NAV'!C23,C22*Data!A$10),0)</f>
        <v>18406</v>
      </c>
    </row>
    <row r="24" spans="1:3" x14ac:dyDescent="0.25">
      <c r="A24" t="s">
        <v>71</v>
      </c>
      <c r="B24" t="s">
        <v>3</v>
      </c>
      <c r="C24" s="6">
        <f>IF(C7="YES",'Inputs NAV'!C24,0)</f>
        <v>10</v>
      </c>
    </row>
    <row r="25" spans="1:3" x14ac:dyDescent="0.25">
      <c r="A25" t="s">
        <v>70</v>
      </c>
      <c r="B25" t="s">
        <v>2</v>
      </c>
      <c r="C25" s="6">
        <f>IF(C7="Yes",IF(C13="No",C24*Data!A$10,'Inputs NAV'!C25),0)</f>
        <v>920.3</v>
      </c>
    </row>
    <row r="26" spans="1:3" ht="27.6" x14ac:dyDescent="0.25">
      <c r="A26" s="104" t="s">
        <v>135</v>
      </c>
      <c r="B26" t="s">
        <v>75</v>
      </c>
      <c r="C26" s="6">
        <f>IF(OR(C6="YES",C7="YES"),'Inputs NAV'!C26,0)</f>
        <v>10</v>
      </c>
    </row>
    <row r="29" spans="1:3" x14ac:dyDescent="0.25">
      <c r="A29" s="3" t="s">
        <v>5</v>
      </c>
      <c r="B29" s="3"/>
      <c r="C29" s="3"/>
    </row>
    <row r="31" spans="1:3" x14ac:dyDescent="0.25">
      <c r="A31" t="s">
        <v>133</v>
      </c>
      <c r="B31" t="s">
        <v>3</v>
      </c>
      <c r="C31" s="6">
        <f>IF(C8="YES",'Inputs NAV'!C31,0)</f>
        <v>0</v>
      </c>
    </row>
    <row r="32" spans="1:3" x14ac:dyDescent="0.25">
      <c r="A32" t="s">
        <v>137</v>
      </c>
      <c r="B32" t="s">
        <v>3</v>
      </c>
      <c r="C32" s="6">
        <f>IF(C8="YES",'Inputs NAV'!C32,0)</f>
        <v>200</v>
      </c>
    </row>
    <row r="33" spans="1:3" x14ac:dyDescent="0.25">
      <c r="A33" t="s">
        <v>73</v>
      </c>
      <c r="B33" t="s">
        <v>2</v>
      </c>
      <c r="C33" s="6">
        <f>IF(C8="YES",IF(C16="YES",'Inputs NAV'!C33,IF((C12="Yes"),'Inputs NAV'!C23*(1-Data!A$7)*Data!A$13,(C32*Data!A$10*(1-Data!A$7)*Data!A$13))),0)</f>
        <v>16523.986499999999</v>
      </c>
    </row>
    <row r="34" spans="1:3" x14ac:dyDescent="0.25">
      <c r="A34" t="s">
        <v>134</v>
      </c>
      <c r="B34" t="s">
        <v>3</v>
      </c>
      <c r="C34" s="6">
        <f>IF(C9="YES",'Inputs NAV'!C34,0)</f>
        <v>0</v>
      </c>
    </row>
    <row r="35" spans="1:3" x14ac:dyDescent="0.25">
      <c r="A35" t="s">
        <v>138</v>
      </c>
      <c r="B35" t="s">
        <v>3</v>
      </c>
      <c r="C35" s="6">
        <f>IF(C9="YES",'Inputs NAV'!C35,0)</f>
        <v>10</v>
      </c>
    </row>
    <row r="36" spans="1:3" x14ac:dyDescent="0.25">
      <c r="A36" t="s">
        <v>74</v>
      </c>
      <c r="B36" t="s">
        <v>2</v>
      </c>
      <c r="C36" s="6">
        <f>IF(C9="YES",IF(C17="YES",'Inputs NAV'!C36,IF((C13="Yes"),'Inputs NAV'!C25*(1-Data!A$7)*Data!A$13,(C35*Data!A$10*(1-Data!A$7)*Data!A$13))),0)</f>
        <v>826.19932499999982</v>
      </c>
    </row>
    <row r="37" spans="1:3" ht="27.6" x14ac:dyDescent="0.25">
      <c r="A37" s="104" t="s">
        <v>136</v>
      </c>
      <c r="B37" t="s">
        <v>75</v>
      </c>
      <c r="C37" s="6">
        <f>IF(OR(C8="YES",C9="YES"),'Inputs NAV'!C37,0)</f>
        <v>10</v>
      </c>
    </row>
  </sheetData>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9ADB-FD7F-407A-AE45-C0A2DF78F8F2}">
  <sheetPr>
    <tabColor theme="6" tint="0.39997558519241921"/>
  </sheetPr>
  <dimension ref="A1:F52"/>
  <sheetViews>
    <sheetView zoomScale="55" zoomScaleNormal="55" workbookViewId="0">
      <selection activeCell="D22" sqref="D22"/>
    </sheetView>
  </sheetViews>
  <sheetFormatPr defaultRowHeight="13.8" x14ac:dyDescent="0.25"/>
  <cols>
    <col min="1" max="1" width="34.796875" customWidth="1"/>
    <col min="2" max="2" width="13.5" bestFit="1" customWidth="1"/>
    <col min="3" max="5" width="12.3984375" customWidth="1"/>
    <col min="6" max="8" width="12.69921875" customWidth="1"/>
  </cols>
  <sheetData>
    <row r="1" spans="1:6" x14ac:dyDescent="0.25">
      <c r="A1" s="8" t="s">
        <v>149</v>
      </c>
      <c r="B1" s="10"/>
      <c r="C1" s="10"/>
      <c r="D1" s="10"/>
      <c r="E1" s="10"/>
      <c r="F1" s="10"/>
    </row>
    <row r="2" spans="1:6" x14ac:dyDescent="0.25">
      <c r="A2" s="17"/>
      <c r="B2" s="10"/>
      <c r="C2" s="10"/>
      <c r="D2" s="10"/>
      <c r="E2" s="10"/>
      <c r="F2" s="10"/>
    </row>
    <row r="3" spans="1:6" x14ac:dyDescent="0.25">
      <c r="A3" s="56" t="s">
        <v>52</v>
      </c>
      <c r="B3" s="56"/>
      <c r="C3" s="56"/>
      <c r="D3" s="56"/>
      <c r="E3" s="56"/>
      <c r="F3" s="56"/>
    </row>
    <row r="4" spans="1:6" x14ac:dyDescent="0.25">
      <c r="A4" s="10"/>
      <c r="B4" s="10"/>
      <c r="C4" s="10"/>
      <c r="D4" s="10"/>
      <c r="E4" s="10"/>
      <c r="F4" s="10"/>
    </row>
    <row r="5" spans="1:6" x14ac:dyDescent="0.25">
      <c r="A5" s="17" t="s">
        <v>18</v>
      </c>
      <c r="B5" s="8"/>
      <c r="C5" s="9"/>
      <c r="D5" s="10"/>
      <c r="E5" s="10"/>
      <c r="F5" s="10"/>
    </row>
    <row r="6" spans="1:6" ht="14.4" thickBot="1" x14ac:dyDescent="0.3">
      <c r="A6" s="8"/>
      <c r="B6" s="8"/>
      <c r="C6" s="9"/>
      <c r="D6" s="10"/>
      <c r="E6" s="10"/>
      <c r="F6" s="10"/>
    </row>
    <row r="7" spans="1:6" ht="14.4" thickBot="1" x14ac:dyDescent="0.3">
      <c r="A7" s="18" t="s">
        <v>19</v>
      </c>
      <c r="B7" s="11" t="s">
        <v>0</v>
      </c>
      <c r="C7" s="11" t="s">
        <v>4</v>
      </c>
      <c r="D7" s="10"/>
      <c r="E7" s="10"/>
      <c r="F7" s="10"/>
    </row>
    <row r="8" spans="1:6" ht="16.8" thickBot="1" x14ac:dyDescent="0.3">
      <c r="A8" s="13" t="s">
        <v>50</v>
      </c>
      <c r="B8" s="13" t="s">
        <v>14</v>
      </c>
      <c r="C8" s="14">
        <v>5</v>
      </c>
      <c r="D8" s="10"/>
      <c r="E8" s="10"/>
      <c r="F8" s="10"/>
    </row>
    <row r="9" spans="1:6" ht="14.4" thickBot="1" x14ac:dyDescent="0.3">
      <c r="A9" s="13" t="s">
        <v>20</v>
      </c>
      <c r="B9" s="13" t="s">
        <v>21</v>
      </c>
      <c r="C9" s="19">
        <v>2.2351000000000001</v>
      </c>
      <c r="D9" s="10"/>
      <c r="E9" s="10"/>
      <c r="F9" s="10"/>
    </row>
    <row r="10" spans="1:6" x14ac:dyDescent="0.25">
      <c r="A10" s="55" t="s">
        <v>129</v>
      </c>
      <c r="B10" s="53"/>
      <c r="C10" s="54"/>
      <c r="D10" s="10"/>
      <c r="E10" s="10"/>
      <c r="F10" s="10"/>
    </row>
    <row r="11" spans="1:6" x14ac:dyDescent="0.25">
      <c r="A11" s="10"/>
      <c r="B11" s="10"/>
      <c r="C11" s="20"/>
      <c r="D11" s="20"/>
      <c r="E11" s="20"/>
      <c r="F11" s="10"/>
    </row>
    <row r="12" spans="1:6" x14ac:dyDescent="0.25">
      <c r="A12" s="17" t="s">
        <v>5</v>
      </c>
      <c r="B12" s="10"/>
      <c r="C12" s="20"/>
      <c r="D12" s="20"/>
      <c r="E12" s="20"/>
      <c r="F12" s="10"/>
    </row>
    <row r="13" spans="1:6" ht="14.4" thickBot="1" x14ac:dyDescent="0.3">
      <c r="A13" s="10"/>
      <c r="B13" s="10"/>
      <c r="C13" s="20"/>
      <c r="D13" s="20"/>
      <c r="E13" s="20"/>
      <c r="F13" s="20"/>
    </row>
    <row r="14" spans="1:6" ht="14.4" thickBot="1" x14ac:dyDescent="0.3">
      <c r="A14" s="15" t="s">
        <v>19</v>
      </c>
      <c r="B14" s="16" t="s">
        <v>0</v>
      </c>
      <c r="C14" s="111" t="s">
        <v>122</v>
      </c>
      <c r="D14" s="111" t="s">
        <v>15</v>
      </c>
      <c r="E14" s="111" t="s">
        <v>16</v>
      </c>
      <c r="F14" s="20"/>
    </row>
    <row r="15" spans="1:6" ht="16.8" thickBot="1" x14ac:dyDescent="0.3">
      <c r="A15" s="13" t="s">
        <v>100</v>
      </c>
      <c r="B15" s="13" t="s">
        <v>14</v>
      </c>
      <c r="C15" s="21"/>
      <c r="D15" s="14">
        <v>24.999999999999996</v>
      </c>
      <c r="E15" s="14">
        <v>23.000000000000004</v>
      </c>
      <c r="F15" s="20"/>
    </row>
    <row r="16" spans="1:6" ht="14.4" thickBot="1" x14ac:dyDescent="0.3">
      <c r="A16" s="13" t="s">
        <v>20</v>
      </c>
      <c r="B16" s="22" t="s">
        <v>21</v>
      </c>
      <c r="C16" s="19">
        <v>1.7245999999999999</v>
      </c>
      <c r="D16" s="27"/>
      <c r="E16" s="28"/>
      <c r="F16" s="20"/>
    </row>
    <row r="17" spans="1:6" x14ac:dyDescent="0.25">
      <c r="A17" s="117" t="s">
        <v>131</v>
      </c>
      <c r="B17" s="117"/>
      <c r="C17" s="117"/>
      <c r="D17" s="117"/>
      <c r="E17" s="117"/>
      <c r="F17" s="103"/>
    </row>
    <row r="18" spans="1:6" x14ac:dyDescent="0.25">
      <c r="A18" s="103"/>
      <c r="B18" s="103"/>
      <c r="C18" s="103"/>
      <c r="D18" s="103"/>
      <c r="E18" s="103"/>
      <c r="F18" s="103"/>
    </row>
    <row r="19" spans="1:6" x14ac:dyDescent="0.25">
      <c r="A19" s="116" t="s">
        <v>53</v>
      </c>
      <c r="B19" s="116"/>
      <c r="C19" s="116"/>
      <c r="D19" s="116"/>
      <c r="E19" s="116"/>
      <c r="F19" s="116"/>
    </row>
    <row r="20" spans="1:6" x14ac:dyDescent="0.25">
      <c r="A20" s="57"/>
      <c r="B20" s="23"/>
      <c r="C20" s="24"/>
      <c r="D20" s="24"/>
      <c r="E20" s="20"/>
      <c r="F20" s="20"/>
    </row>
    <row r="21" spans="1:6" x14ac:dyDescent="0.25">
      <c r="A21" s="17" t="s">
        <v>4</v>
      </c>
      <c r="B21" s="10"/>
      <c r="C21" s="20"/>
      <c r="D21" s="20"/>
      <c r="E21" s="20"/>
      <c r="F21" s="20"/>
    </row>
    <row r="22" spans="1:6" ht="14.4" thickBot="1" x14ac:dyDescent="0.3">
      <c r="A22" s="17"/>
      <c r="B22" s="10"/>
      <c r="C22" s="20"/>
      <c r="D22" s="20"/>
      <c r="E22" s="20"/>
      <c r="F22" s="20"/>
    </row>
    <row r="23" spans="1:6" ht="14.4" thickBot="1" x14ac:dyDescent="0.3">
      <c r="A23" s="18" t="s">
        <v>19</v>
      </c>
      <c r="B23" s="11" t="s">
        <v>0</v>
      </c>
      <c r="C23" s="12" t="s">
        <v>4</v>
      </c>
      <c r="D23" s="20"/>
      <c r="E23" s="20"/>
      <c r="F23" s="20"/>
    </row>
    <row r="24" spans="1:6" ht="16.8" thickBot="1" x14ac:dyDescent="0.3">
      <c r="A24" s="13" t="s">
        <v>50</v>
      </c>
      <c r="B24" s="13" t="s">
        <v>14</v>
      </c>
      <c r="C24" s="14">
        <v>5</v>
      </c>
      <c r="D24" s="20"/>
      <c r="E24" s="20"/>
      <c r="F24" s="20"/>
    </row>
    <row r="25" spans="1:6" ht="14.4" thickBot="1" x14ac:dyDescent="0.3">
      <c r="A25" s="13" t="s">
        <v>20</v>
      </c>
      <c r="B25" s="13" t="s">
        <v>21</v>
      </c>
      <c r="C25" s="19">
        <v>2.2806999999999999</v>
      </c>
      <c r="D25" s="20"/>
      <c r="E25" s="20"/>
      <c r="F25" s="20"/>
    </row>
    <row r="26" spans="1:6" x14ac:dyDescent="0.25">
      <c r="A26" s="115" t="s">
        <v>132</v>
      </c>
      <c r="B26" s="115"/>
      <c r="C26" s="115"/>
      <c r="D26" s="115"/>
      <c r="E26" s="115"/>
      <c r="F26" s="115"/>
    </row>
    <row r="27" spans="1:6" x14ac:dyDescent="0.25">
      <c r="A27" s="55"/>
      <c r="B27" s="20"/>
      <c r="C27" s="20"/>
      <c r="D27" s="20"/>
      <c r="E27" s="20"/>
      <c r="F27" s="20"/>
    </row>
    <row r="28" spans="1:6" ht="14.4" x14ac:dyDescent="0.25">
      <c r="A28" s="25" t="s">
        <v>5</v>
      </c>
      <c r="B28" s="25"/>
      <c r="C28" s="25"/>
      <c r="D28" s="25"/>
      <c r="E28" s="25"/>
      <c r="F28" s="20"/>
    </row>
    <row r="29" spans="1:6" ht="15" thickBot="1" x14ac:dyDescent="0.3">
      <c r="A29" s="25"/>
      <c r="B29" s="25"/>
      <c r="C29" s="20"/>
      <c r="D29" s="20"/>
      <c r="E29" s="20"/>
      <c r="F29" s="20"/>
    </row>
    <row r="30" spans="1:6" ht="14.4" thickBot="1" x14ac:dyDescent="0.3">
      <c r="A30" s="15" t="s">
        <v>19</v>
      </c>
      <c r="B30" s="16" t="s">
        <v>0</v>
      </c>
      <c r="C30" s="111" t="s">
        <v>122</v>
      </c>
      <c r="D30" s="111" t="s">
        <v>15</v>
      </c>
      <c r="E30" s="112" t="s">
        <v>16</v>
      </c>
      <c r="F30" s="20"/>
    </row>
    <row r="31" spans="1:6" ht="16.8" thickBot="1" x14ac:dyDescent="0.3">
      <c r="A31" s="13" t="s">
        <v>100</v>
      </c>
      <c r="B31" s="13" t="s">
        <v>14</v>
      </c>
      <c r="C31" s="26"/>
      <c r="D31" s="14">
        <v>25</v>
      </c>
      <c r="E31" s="14">
        <v>23.000000000000004</v>
      </c>
      <c r="F31" s="20"/>
    </row>
    <row r="32" spans="1:6" ht="14.4" thickBot="1" x14ac:dyDescent="0.3">
      <c r="A32" s="13" t="s">
        <v>20</v>
      </c>
      <c r="B32" s="22" t="s">
        <v>21</v>
      </c>
      <c r="C32" s="19">
        <v>1.7544</v>
      </c>
      <c r="D32" s="27"/>
      <c r="E32" s="28"/>
      <c r="F32" s="20"/>
    </row>
    <row r="33" spans="1:6" x14ac:dyDescent="0.25">
      <c r="A33" s="117" t="s">
        <v>131</v>
      </c>
      <c r="B33" s="117"/>
      <c r="C33" s="117"/>
      <c r="D33" s="117"/>
      <c r="E33" s="117"/>
      <c r="F33" s="103"/>
    </row>
    <row r="34" spans="1:6" x14ac:dyDescent="0.25">
      <c r="A34" s="103"/>
      <c r="B34" s="103"/>
      <c r="C34" s="103"/>
      <c r="D34" s="103"/>
      <c r="E34" s="103"/>
      <c r="F34" s="103"/>
    </row>
    <row r="35" spans="1:6" x14ac:dyDescent="0.25">
      <c r="A35" s="114" t="s">
        <v>49</v>
      </c>
      <c r="B35" s="114"/>
      <c r="C35" s="114"/>
      <c r="D35" s="114"/>
      <c r="E35" s="114"/>
      <c r="F35" s="114"/>
    </row>
    <row r="36" spans="1:6" ht="14.4" thickBot="1" x14ac:dyDescent="0.3">
      <c r="A36" s="20"/>
      <c r="B36" s="20"/>
      <c r="C36" s="20"/>
      <c r="D36" s="20"/>
      <c r="E36" s="20"/>
      <c r="F36" s="20"/>
    </row>
    <row r="37" spans="1:6" ht="14.4" thickBot="1" x14ac:dyDescent="0.3">
      <c r="A37" s="124" t="s">
        <v>40</v>
      </c>
      <c r="B37" s="126" t="s">
        <v>0</v>
      </c>
      <c r="C37" s="128" t="s">
        <v>4</v>
      </c>
      <c r="D37" s="130" t="s">
        <v>5</v>
      </c>
      <c r="E37" s="131"/>
      <c r="F37" s="131"/>
    </row>
    <row r="38" spans="1:6" ht="14.4" thickBot="1" x14ac:dyDescent="0.3">
      <c r="A38" s="125"/>
      <c r="B38" s="127"/>
      <c r="C38" s="129"/>
      <c r="D38" s="70" t="s">
        <v>122</v>
      </c>
      <c r="E38" s="71" t="s">
        <v>15</v>
      </c>
      <c r="F38" s="71" t="s">
        <v>16</v>
      </c>
    </row>
    <row r="39" spans="1:6" ht="28.2" thickBot="1" x14ac:dyDescent="0.3">
      <c r="A39" s="72" t="s">
        <v>41</v>
      </c>
      <c r="B39" s="10"/>
      <c r="C39" s="73"/>
      <c r="D39" s="74"/>
      <c r="E39" s="75"/>
      <c r="F39" s="76"/>
    </row>
    <row r="40" spans="1:6" ht="14.4" thickBot="1" x14ac:dyDescent="0.3">
      <c r="A40" s="47" t="s">
        <v>42</v>
      </c>
      <c r="B40" s="77" t="s">
        <v>43</v>
      </c>
      <c r="C40" s="78">
        <v>11.332635199189291</v>
      </c>
      <c r="D40" s="79">
        <v>2.9919979299662636</v>
      </c>
      <c r="E40" s="48">
        <v>1.4487172531541221</v>
      </c>
      <c r="F40" s="80">
        <v>1.3657178271921675</v>
      </c>
    </row>
    <row r="41" spans="1:6" ht="14.4" thickBot="1" x14ac:dyDescent="0.3">
      <c r="A41" s="47" t="s">
        <v>44</v>
      </c>
      <c r="B41" s="81" t="s">
        <v>43</v>
      </c>
      <c r="C41" s="78">
        <v>18.449027308875809</v>
      </c>
      <c r="D41" s="79">
        <v>3.0841348766111323</v>
      </c>
      <c r="E41" s="48">
        <v>1.3413764585324512</v>
      </c>
      <c r="F41" s="80">
        <v>1.2645267655956962</v>
      </c>
    </row>
    <row r="42" spans="1:6" ht="14.4" thickBot="1" x14ac:dyDescent="0.3">
      <c r="A42" s="47" t="s">
        <v>45</v>
      </c>
      <c r="B42" s="81" t="s">
        <v>43</v>
      </c>
      <c r="C42" s="78">
        <v>3.0452265401499465</v>
      </c>
      <c r="D42" s="79">
        <v>0.1209542128383362</v>
      </c>
      <c r="E42" s="48">
        <v>5.2606367799304471E-2</v>
      </c>
      <c r="F42" s="80">
        <v>4.9592461310802652E-2</v>
      </c>
    </row>
    <row r="43" spans="1:6" ht="14.4" thickBot="1" x14ac:dyDescent="0.3">
      <c r="A43" s="49" t="s">
        <v>46</v>
      </c>
      <c r="B43" s="82" t="s">
        <v>43</v>
      </c>
      <c r="C43" s="83">
        <v>32.826889048215044</v>
      </c>
      <c r="D43" s="84">
        <v>6.1970870194157328</v>
      </c>
      <c r="E43" s="50">
        <v>2.8427000794858777</v>
      </c>
      <c r="F43" s="85">
        <v>2.679837054098666</v>
      </c>
    </row>
    <row r="44" spans="1:6" ht="14.4" thickBot="1" x14ac:dyDescent="0.3">
      <c r="A44" s="51" t="s">
        <v>47</v>
      </c>
      <c r="B44" s="10"/>
      <c r="C44" s="86"/>
      <c r="D44" s="87"/>
      <c r="E44" s="10"/>
      <c r="F44" s="76"/>
    </row>
    <row r="45" spans="1:6" ht="14.4" thickBot="1" x14ac:dyDescent="0.3">
      <c r="A45" s="47" t="s">
        <v>42</v>
      </c>
      <c r="B45" s="77" t="s">
        <v>51</v>
      </c>
      <c r="C45" s="78">
        <v>149.05282421188502</v>
      </c>
      <c r="D45" s="118">
        <v>194.86869639129665</v>
      </c>
      <c r="E45" s="119"/>
      <c r="F45" s="120"/>
    </row>
    <row r="46" spans="1:6" ht="14.4" thickBot="1" x14ac:dyDescent="0.3">
      <c r="A46" s="47" t="s">
        <v>44</v>
      </c>
      <c r="B46" s="77" t="s">
        <v>51</v>
      </c>
      <c r="C46" s="88">
        <v>17.854009343055012</v>
      </c>
      <c r="D46" s="118">
        <v>121.96525310551004</v>
      </c>
      <c r="E46" s="119"/>
      <c r="F46" s="120"/>
    </row>
    <row r="47" spans="1:6" ht="14.4" thickBot="1" x14ac:dyDescent="0.3">
      <c r="A47" s="47" t="s">
        <v>45</v>
      </c>
      <c r="B47" s="77" t="s">
        <v>51</v>
      </c>
      <c r="C47" s="88">
        <v>21.7062643844496</v>
      </c>
      <c r="D47" s="118">
        <v>148.28098152946936</v>
      </c>
      <c r="E47" s="119"/>
      <c r="F47" s="120"/>
    </row>
    <row r="48" spans="1:6" ht="14.4" thickBot="1" x14ac:dyDescent="0.3">
      <c r="A48" s="49" t="s">
        <v>46</v>
      </c>
      <c r="B48" s="82" t="s">
        <v>51</v>
      </c>
      <c r="C48" s="83">
        <v>188.61309793938963</v>
      </c>
      <c r="D48" s="121">
        <v>465.11493102627605</v>
      </c>
      <c r="E48" s="122"/>
      <c r="F48" s="123"/>
    </row>
    <row r="49" spans="1:6" x14ac:dyDescent="0.25">
      <c r="A49" s="52" t="s">
        <v>48</v>
      </c>
      <c r="B49" s="10"/>
      <c r="C49" s="10"/>
      <c r="D49" s="10"/>
      <c r="E49" s="10"/>
      <c r="F49" s="10"/>
    </row>
    <row r="50" spans="1:6" x14ac:dyDescent="0.25">
      <c r="A50" s="20"/>
      <c r="B50" s="20"/>
      <c r="C50" s="20"/>
      <c r="D50" s="20"/>
      <c r="E50" s="20"/>
      <c r="F50" s="20"/>
    </row>
    <row r="51" spans="1:6" x14ac:dyDescent="0.25">
      <c r="A51" s="20"/>
      <c r="B51" s="20"/>
      <c r="C51" s="20"/>
      <c r="D51" s="20"/>
      <c r="E51" s="20"/>
      <c r="F51" s="20"/>
    </row>
    <row r="52" spans="1:6" x14ac:dyDescent="0.25">
      <c r="A52" s="20"/>
      <c r="B52" s="20"/>
      <c r="C52" s="20"/>
      <c r="D52" s="20"/>
      <c r="E52" s="20"/>
      <c r="F52" s="20"/>
    </row>
  </sheetData>
  <mergeCells count="13">
    <mergeCell ref="D46:F46"/>
    <mergeCell ref="D47:F47"/>
    <mergeCell ref="D48:F48"/>
    <mergeCell ref="A37:A38"/>
    <mergeCell ref="B37:B38"/>
    <mergeCell ref="C37:C38"/>
    <mergeCell ref="D37:F37"/>
    <mergeCell ref="D45:F45"/>
    <mergeCell ref="A35:F35"/>
    <mergeCell ref="A26:F26"/>
    <mergeCell ref="A19:F19"/>
    <mergeCell ref="A33:E33"/>
    <mergeCell ref="A17:E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6384-E1EF-4E86-9CC5-6FF8FAECC7A2}">
  <sheetPr>
    <tabColor theme="4"/>
  </sheetPr>
  <dimension ref="A1:C106"/>
  <sheetViews>
    <sheetView zoomScale="78" zoomScaleNormal="85" workbookViewId="0">
      <pane ySplit="1" topLeftCell="A2" activePane="bottomLeft" state="frozen"/>
      <selection pane="bottomLeft" activeCell="E16" sqref="E16"/>
    </sheetView>
  </sheetViews>
  <sheetFormatPr defaultRowHeight="13.8" outlineLevelRow="2" x14ac:dyDescent="0.25"/>
  <cols>
    <col min="1" max="1" width="61.5" bestFit="1" customWidth="1"/>
    <col min="2" max="2" width="12.09765625" bestFit="1" customWidth="1"/>
    <col min="3" max="3" width="11.09765625" bestFit="1" customWidth="1"/>
  </cols>
  <sheetData>
    <row r="1" spans="1:3" x14ac:dyDescent="0.25">
      <c r="A1" s="105" t="s">
        <v>108</v>
      </c>
      <c r="B1" s="1" t="s">
        <v>0</v>
      </c>
      <c r="C1" s="1" t="s">
        <v>1</v>
      </c>
    </row>
    <row r="2" spans="1:3" x14ac:dyDescent="0.25">
      <c r="A2" s="102" t="s">
        <v>29</v>
      </c>
      <c r="B2" s="45"/>
      <c r="C2" s="45"/>
    </row>
    <row r="3" spans="1:3" hidden="1" outlineLevel="1" x14ac:dyDescent="0.25"/>
    <row r="4" spans="1:3" hidden="1" outlineLevel="1" x14ac:dyDescent="0.25">
      <c r="A4" s="46" t="s">
        <v>11</v>
      </c>
      <c r="B4" s="43"/>
      <c r="C4" s="43"/>
    </row>
    <row r="5" spans="1:3" hidden="1" outlineLevel="2" x14ac:dyDescent="0.25"/>
    <row r="6" spans="1:3" ht="14.4" hidden="1" outlineLevel="2" x14ac:dyDescent="0.3">
      <c r="A6" s="34" t="s">
        <v>12</v>
      </c>
      <c r="B6" s="35"/>
      <c r="C6" s="35"/>
    </row>
    <row r="7" spans="1:3" ht="14.4" hidden="1" outlineLevel="2" x14ac:dyDescent="0.3">
      <c r="A7" s="7"/>
    </row>
    <row r="8" spans="1:3" hidden="1" outlineLevel="2" x14ac:dyDescent="0.25">
      <c r="A8" t="str">
        <f>'Summary of inputs'!A$22</f>
        <v>Household properties</v>
      </c>
      <c r="B8" t="str">
        <f>'Summary of inputs'!B$22</f>
        <v>nr</v>
      </c>
      <c r="C8">
        <f>'Summary of inputs'!C$22</f>
        <v>200</v>
      </c>
    </row>
    <row r="9" spans="1:3" hidden="1" outlineLevel="2" x14ac:dyDescent="0.25">
      <c r="A9" t="s">
        <v>54</v>
      </c>
      <c r="B9" t="s">
        <v>14</v>
      </c>
      <c r="C9" s="31">
        <f>Schedules!C8</f>
        <v>5</v>
      </c>
    </row>
    <row r="10" spans="1:3" ht="14.4" hidden="1" outlineLevel="2" thickBot="1" x14ac:dyDescent="0.3">
      <c r="A10" s="36" t="s">
        <v>55</v>
      </c>
      <c r="B10" s="36" t="s">
        <v>13</v>
      </c>
      <c r="C10" s="37">
        <f>C8 * C9</f>
        <v>1000</v>
      </c>
    </row>
    <row r="11" spans="1:3" hidden="1" outlineLevel="2" x14ac:dyDescent="0.25"/>
    <row r="12" spans="1:3" ht="14.4" hidden="1" outlineLevel="2" x14ac:dyDescent="0.3">
      <c r="A12" s="34" t="s">
        <v>22</v>
      </c>
      <c r="B12" s="35"/>
      <c r="C12" s="35"/>
    </row>
    <row r="13" spans="1:3" hidden="1" outlineLevel="2" x14ac:dyDescent="0.25"/>
    <row r="14" spans="1:3" hidden="1" outlineLevel="2" x14ac:dyDescent="0.25">
      <c r="A14" t="str">
        <f>'Summary of inputs'!A$23</f>
        <v xml:space="preserve">Household volume per year </v>
      </c>
      <c r="B14" t="str">
        <f>'Summary of inputs'!B$23</f>
        <v>m³</v>
      </c>
      <c r="C14" s="6">
        <f>'Summary of inputs'!C$23</f>
        <v>18406</v>
      </c>
    </row>
    <row r="15" spans="1:3" hidden="1" outlineLevel="2" x14ac:dyDescent="0.25">
      <c r="A15" t="s">
        <v>23</v>
      </c>
      <c r="B15" t="s">
        <v>24</v>
      </c>
      <c r="C15" s="29">
        <f>Data!$A$7</f>
        <v>5.5E-2</v>
      </c>
    </row>
    <row r="16" spans="1:3" hidden="1" outlineLevel="2" x14ac:dyDescent="0.25">
      <c r="A16" t="s">
        <v>36</v>
      </c>
      <c r="B16" t="s">
        <v>2</v>
      </c>
      <c r="C16" s="6">
        <f>C14*(1-C15)</f>
        <v>17393.669999999998</v>
      </c>
    </row>
    <row r="17" spans="1:3" hidden="1" outlineLevel="2" x14ac:dyDescent="0.25"/>
    <row r="18" spans="1:3" hidden="1" outlineLevel="2" x14ac:dyDescent="0.25">
      <c r="A18" t="str">
        <f>A$16</f>
        <v>Total water volume after leakage household</v>
      </c>
      <c r="B18" t="str">
        <f t="shared" ref="B18" si="0">B$16</f>
        <v>m³</v>
      </c>
      <c r="C18" s="6">
        <f>C$16</f>
        <v>17393.669999999998</v>
      </c>
    </row>
    <row r="19" spans="1:3" hidden="1" outlineLevel="2" x14ac:dyDescent="0.25">
      <c r="A19" t="s">
        <v>25</v>
      </c>
      <c r="B19" t="s">
        <v>21</v>
      </c>
      <c r="C19" s="30">
        <f>Schedules!C$9</f>
        <v>2.2351000000000001</v>
      </c>
    </row>
    <row r="20" spans="1:3" ht="14.4" hidden="1" outlineLevel="2" thickBot="1" x14ac:dyDescent="0.3">
      <c r="A20" s="36" t="s">
        <v>27</v>
      </c>
      <c r="B20" s="36" t="s">
        <v>13</v>
      </c>
      <c r="C20" s="40">
        <f>C18*C19</f>
        <v>38876.591817</v>
      </c>
    </row>
    <row r="21" spans="1:3" hidden="1" outlineLevel="2" x14ac:dyDescent="0.25"/>
    <row r="22" spans="1:3" ht="14.4" hidden="1" outlineLevel="2" x14ac:dyDescent="0.3">
      <c r="A22" s="34" t="s">
        <v>30</v>
      </c>
      <c r="B22" s="35"/>
      <c r="C22" s="35"/>
    </row>
    <row r="23" spans="1:3" hidden="1" outlineLevel="2" x14ac:dyDescent="0.25"/>
    <row r="24" spans="1:3" hidden="1" outlineLevel="2" x14ac:dyDescent="0.25">
      <c r="A24" t="str">
        <f>A$10</f>
        <v>Total fixed charge household</v>
      </c>
      <c r="B24" t="str">
        <f>B$10</f>
        <v>£</v>
      </c>
      <c r="C24" s="59">
        <f>C10</f>
        <v>1000</v>
      </c>
    </row>
    <row r="25" spans="1:3" hidden="1" outlineLevel="2" x14ac:dyDescent="0.25">
      <c r="A25" t="str">
        <f>A$20</f>
        <v>Total volumetric charge household</v>
      </c>
      <c r="B25" t="str">
        <f t="shared" ref="B25" si="1">B$20</f>
        <v>£</v>
      </c>
      <c r="C25" s="6">
        <f>C$20</f>
        <v>38876.591817</v>
      </c>
    </row>
    <row r="26" spans="1:3" ht="14.4" hidden="1" outlineLevel="2" thickBot="1" x14ac:dyDescent="0.3">
      <c r="A26" s="41" t="s">
        <v>26</v>
      </c>
      <c r="B26" s="41" t="s">
        <v>13</v>
      </c>
      <c r="C26" s="42">
        <f>SUM(C24:C25)</f>
        <v>39876.591817</v>
      </c>
    </row>
    <row r="27" spans="1:3" ht="14.4" hidden="1" outlineLevel="1" thickTop="1" x14ac:dyDescent="0.25"/>
    <row r="28" spans="1:3" hidden="1" outlineLevel="1" x14ac:dyDescent="0.25">
      <c r="A28" s="46" t="s">
        <v>17</v>
      </c>
      <c r="B28" s="43"/>
      <c r="C28" s="43"/>
    </row>
    <row r="29" spans="1:3" hidden="1" outlineLevel="2" x14ac:dyDescent="0.25"/>
    <row r="30" spans="1:3" ht="14.4" hidden="1" outlineLevel="2" x14ac:dyDescent="0.3">
      <c r="A30" s="34" t="s">
        <v>12</v>
      </c>
      <c r="B30" s="35"/>
      <c r="C30" s="35"/>
    </row>
    <row r="31" spans="1:3" ht="14.4" hidden="1" outlineLevel="2" x14ac:dyDescent="0.3">
      <c r="A31" s="7"/>
    </row>
    <row r="32" spans="1:3" hidden="1" outlineLevel="2" x14ac:dyDescent="0.25">
      <c r="A32" t="str">
        <f>'Summary of inputs'!A$24</f>
        <v>Non-household properties</v>
      </c>
      <c r="B32" t="str">
        <f>'Summary of inputs'!B$24</f>
        <v>nr</v>
      </c>
      <c r="C32">
        <f>'Summary of inputs'!C$24</f>
        <v>10</v>
      </c>
    </row>
    <row r="33" spans="1:3" hidden="1" outlineLevel="2" x14ac:dyDescent="0.25">
      <c r="A33" t="s">
        <v>54</v>
      </c>
      <c r="B33" t="s">
        <v>14</v>
      </c>
      <c r="C33" s="31">
        <f>Schedules!C$24</f>
        <v>5</v>
      </c>
    </row>
    <row r="34" spans="1:3" ht="14.4" hidden="1" outlineLevel="2" thickBot="1" x14ac:dyDescent="0.3">
      <c r="A34" s="36" t="s">
        <v>56</v>
      </c>
      <c r="B34" s="36" t="s">
        <v>13</v>
      </c>
      <c r="C34" s="37">
        <f>C32 * C33</f>
        <v>50</v>
      </c>
    </row>
    <row r="35" spans="1:3" hidden="1" outlineLevel="2" x14ac:dyDescent="0.25"/>
    <row r="36" spans="1:3" ht="14.4" hidden="1" outlineLevel="2" x14ac:dyDescent="0.3">
      <c r="A36" s="34" t="s">
        <v>22</v>
      </c>
      <c r="B36" s="35"/>
      <c r="C36" s="35"/>
    </row>
    <row r="37" spans="1:3" hidden="1" outlineLevel="2" x14ac:dyDescent="0.25"/>
    <row r="38" spans="1:3" hidden="1" outlineLevel="2" x14ac:dyDescent="0.25">
      <c r="A38" t="str">
        <f>'Summary of inputs'!A$25</f>
        <v>Non-household volume per year</v>
      </c>
      <c r="B38" t="str">
        <f>'Summary of inputs'!B$25</f>
        <v>m³</v>
      </c>
      <c r="C38" s="6">
        <f>'Summary of inputs'!C$25</f>
        <v>920.3</v>
      </c>
    </row>
    <row r="39" spans="1:3" hidden="1" outlineLevel="2" x14ac:dyDescent="0.25">
      <c r="A39" t="s">
        <v>23</v>
      </c>
      <c r="B39" t="s">
        <v>24</v>
      </c>
      <c r="C39" s="29">
        <f>Data!$A$7</f>
        <v>5.5E-2</v>
      </c>
    </row>
    <row r="40" spans="1:3" hidden="1" outlineLevel="2" x14ac:dyDescent="0.25">
      <c r="A40" t="s">
        <v>35</v>
      </c>
      <c r="B40" t="s">
        <v>2</v>
      </c>
      <c r="C40" s="6">
        <f>C38*(1-C39)</f>
        <v>869.68349999999987</v>
      </c>
    </row>
    <row r="41" spans="1:3" hidden="1" outlineLevel="2" x14ac:dyDescent="0.25"/>
    <row r="42" spans="1:3" hidden="1" outlineLevel="2" x14ac:dyDescent="0.25">
      <c r="A42" t="str">
        <f>A$40</f>
        <v>Total water volume after leakage non-household</v>
      </c>
      <c r="B42" t="str">
        <f t="shared" ref="B42:C42" si="2">B$40</f>
        <v>m³</v>
      </c>
      <c r="C42" s="6">
        <f t="shared" si="2"/>
        <v>869.68349999999987</v>
      </c>
    </row>
    <row r="43" spans="1:3" hidden="1" outlineLevel="2" x14ac:dyDescent="0.25">
      <c r="A43" t="s">
        <v>25</v>
      </c>
      <c r="B43" t="s">
        <v>21</v>
      </c>
      <c r="C43" s="30">
        <f>Schedules!C$25</f>
        <v>2.2806999999999999</v>
      </c>
    </row>
    <row r="44" spans="1:3" ht="14.4" hidden="1" outlineLevel="2" thickBot="1" x14ac:dyDescent="0.3">
      <c r="A44" s="36" t="s">
        <v>57</v>
      </c>
      <c r="B44" s="36" t="s">
        <v>13</v>
      </c>
      <c r="C44" s="40">
        <f>C42*C43</f>
        <v>1983.4871584499997</v>
      </c>
    </row>
    <row r="45" spans="1:3" hidden="1" outlineLevel="2" x14ac:dyDescent="0.25"/>
    <row r="46" spans="1:3" ht="14.4" hidden="1" outlineLevel="2" x14ac:dyDescent="0.3">
      <c r="A46" s="34" t="s">
        <v>148</v>
      </c>
      <c r="B46" s="35"/>
      <c r="C46" s="35"/>
    </row>
    <row r="47" spans="1:3" hidden="1" outlineLevel="2" x14ac:dyDescent="0.25"/>
    <row r="48" spans="1:3" hidden="1" outlineLevel="2" x14ac:dyDescent="0.25">
      <c r="A48" t="str">
        <f>A$34</f>
        <v>Total fixed charge non-household</v>
      </c>
      <c r="B48" t="str">
        <f t="shared" ref="B48:C48" si="3">B$34</f>
        <v>£</v>
      </c>
      <c r="C48">
        <f t="shared" si="3"/>
        <v>50</v>
      </c>
    </row>
    <row r="49" spans="1:3" hidden="1" outlineLevel="2" x14ac:dyDescent="0.25">
      <c r="A49" t="str">
        <f>A$44</f>
        <v>Total volumetric charge non-household</v>
      </c>
      <c r="B49" t="str">
        <f t="shared" ref="B49:C49" si="4">B$44</f>
        <v>£</v>
      </c>
      <c r="C49" s="6">
        <f t="shared" si="4"/>
        <v>1983.4871584499997</v>
      </c>
    </row>
    <row r="50" spans="1:3" ht="14.4" hidden="1" outlineLevel="2" thickBot="1" x14ac:dyDescent="0.3">
      <c r="A50" s="41" t="s">
        <v>31</v>
      </c>
      <c r="B50" s="41" t="s">
        <v>13</v>
      </c>
      <c r="C50" s="42">
        <f>SUM(C48:C49)</f>
        <v>2033.4871584499997</v>
      </c>
    </row>
    <row r="51" spans="1:3" ht="14.4" hidden="1" outlineLevel="2" thickTop="1" x14ac:dyDescent="0.25"/>
    <row r="52" spans="1:3" hidden="1" outlineLevel="1" x14ac:dyDescent="0.25"/>
    <row r="53" spans="1:3" hidden="1" outlineLevel="1" x14ac:dyDescent="0.25">
      <c r="A53" s="46" t="s">
        <v>32</v>
      </c>
      <c r="B53" s="43"/>
      <c r="C53" s="43"/>
    </row>
    <row r="54" spans="1:3" hidden="1" outlineLevel="2" x14ac:dyDescent="0.25">
      <c r="C54" s="6"/>
    </row>
    <row r="55" spans="1:3" ht="14.4" hidden="1" outlineLevel="2" x14ac:dyDescent="0.3">
      <c r="A55" s="32" t="s">
        <v>38</v>
      </c>
      <c r="B55" s="33"/>
      <c r="C55" s="33"/>
    </row>
    <row r="56" spans="1:3" hidden="1" outlineLevel="2" x14ac:dyDescent="0.25"/>
    <row r="57" spans="1:3" hidden="1" outlineLevel="2" x14ac:dyDescent="0.25">
      <c r="A57" t="str">
        <f>A$26</f>
        <v>Total water charges household</v>
      </c>
      <c r="B57" t="str">
        <f t="shared" ref="B57:C57" si="5">B$26</f>
        <v>£</v>
      </c>
      <c r="C57" s="6">
        <f t="shared" si="5"/>
        <v>39876.591817</v>
      </c>
    </row>
    <row r="58" spans="1:3" hidden="1" outlineLevel="2" x14ac:dyDescent="0.25">
      <c r="A58" t="str">
        <f>A$50</f>
        <v>Total water charges non-household</v>
      </c>
      <c r="B58" t="str">
        <f t="shared" ref="B58:C58" si="6">B$50</f>
        <v>£</v>
      </c>
      <c r="C58" s="6">
        <f t="shared" si="6"/>
        <v>2033.4871584499997</v>
      </c>
    </row>
    <row r="59" spans="1:3" ht="14.4" hidden="1" outlineLevel="2" thickBot="1" x14ac:dyDescent="0.3">
      <c r="A59" s="36" t="s">
        <v>33</v>
      </c>
      <c r="B59" s="36" t="s">
        <v>13</v>
      </c>
      <c r="C59" s="40">
        <f>SUM(C57:C58)</f>
        <v>41910.07897545</v>
      </c>
    </row>
    <row r="60" spans="1:3" hidden="1" outlineLevel="2" x14ac:dyDescent="0.25"/>
    <row r="61" spans="1:3" ht="14.4" hidden="1" outlineLevel="2" x14ac:dyDescent="0.3">
      <c r="A61" s="32" t="s">
        <v>34</v>
      </c>
      <c r="B61" s="33"/>
      <c r="C61" s="33"/>
    </row>
    <row r="62" spans="1:3" hidden="1" outlineLevel="2" x14ac:dyDescent="0.25"/>
    <row r="63" spans="1:3" hidden="1" outlineLevel="2" x14ac:dyDescent="0.25">
      <c r="A63" t="str">
        <f>A$16</f>
        <v>Total water volume after leakage household</v>
      </c>
      <c r="B63" t="str">
        <f t="shared" ref="B63:C63" si="7">B$16</f>
        <v>m³</v>
      </c>
      <c r="C63" s="6">
        <f t="shared" si="7"/>
        <v>17393.669999999998</v>
      </c>
    </row>
    <row r="64" spans="1:3" hidden="1" outlineLevel="2" x14ac:dyDescent="0.25">
      <c r="A64" t="str">
        <f>A$40</f>
        <v>Total water volume after leakage non-household</v>
      </c>
      <c r="B64" t="str">
        <f t="shared" ref="B64:C64" si="8">B$40</f>
        <v>m³</v>
      </c>
      <c r="C64" s="6">
        <f t="shared" si="8"/>
        <v>869.68349999999987</v>
      </c>
    </row>
    <row r="65" spans="1:3" ht="14.4" hidden="1" outlineLevel="2" thickBot="1" x14ac:dyDescent="0.3">
      <c r="A65" s="36" t="s">
        <v>37</v>
      </c>
      <c r="B65" s="36" t="s">
        <v>2</v>
      </c>
      <c r="C65" s="37">
        <f>SUM(C63:C64)</f>
        <v>18263.353499999997</v>
      </c>
    </row>
    <row r="66" spans="1:3" hidden="1" outlineLevel="2" x14ac:dyDescent="0.25">
      <c r="A66" s="38"/>
      <c r="B66" s="38"/>
      <c r="C66" s="39"/>
    </row>
    <row r="67" spans="1:3" ht="14.4" hidden="1" outlineLevel="2" x14ac:dyDescent="0.3">
      <c r="A67" s="106" t="s">
        <v>29</v>
      </c>
      <c r="B67" s="35"/>
      <c r="C67" s="35"/>
    </row>
    <row r="68" spans="1:3" hidden="1" outlineLevel="2" x14ac:dyDescent="0.25"/>
    <row r="69" spans="1:3" hidden="1" outlineLevel="2" x14ac:dyDescent="0.25">
      <c r="A69" t="str">
        <f>A$59</f>
        <v>Total water charges</v>
      </c>
      <c r="B69" t="str">
        <f t="shared" ref="B69" si="9">B$59</f>
        <v>£</v>
      </c>
      <c r="C69" s="6">
        <f>C$59</f>
        <v>41910.07897545</v>
      </c>
    </row>
    <row r="70" spans="1:3" hidden="1" outlineLevel="2" x14ac:dyDescent="0.25">
      <c r="A70" t="str">
        <f>A$65</f>
        <v>Total water volume after leakage</v>
      </c>
      <c r="B70" t="str">
        <f>B$65</f>
        <v>m³</v>
      </c>
      <c r="C70" s="6">
        <f>C$65</f>
        <v>18263.353499999997</v>
      </c>
    </row>
    <row r="71" spans="1:3" ht="14.4" hidden="1" outlineLevel="2" thickBot="1" x14ac:dyDescent="0.3">
      <c r="A71" s="41" t="s">
        <v>83</v>
      </c>
      <c r="B71" s="41" t="s">
        <v>21</v>
      </c>
      <c r="C71" s="64">
        <f>IF(C69=0,0,(C69/C70))</f>
        <v>2.2947636081976954</v>
      </c>
    </row>
    <row r="72" spans="1:3" ht="14.4" hidden="1" outlineLevel="1" thickTop="1" x14ac:dyDescent="0.25"/>
    <row r="73" spans="1:3" collapsed="1" x14ac:dyDescent="0.25"/>
    <row r="74" spans="1:3" x14ac:dyDescent="0.25">
      <c r="A74" s="102" t="s">
        <v>39</v>
      </c>
      <c r="B74" s="45"/>
      <c r="C74" s="45"/>
    </row>
    <row r="75" spans="1:3" hidden="1" outlineLevel="1" x14ac:dyDescent="0.25"/>
    <row r="76" spans="1:3" ht="14.4" hidden="1" outlineLevel="1" x14ac:dyDescent="0.3">
      <c r="A76" s="32" t="s">
        <v>77</v>
      </c>
      <c r="B76" s="33"/>
      <c r="C76" s="33"/>
    </row>
    <row r="77" spans="1:3" hidden="1" outlineLevel="1" x14ac:dyDescent="0.25"/>
    <row r="78" spans="1:3" hidden="1" outlineLevel="1" x14ac:dyDescent="0.25">
      <c r="A78" t="str">
        <f>'Summary of inputs'!A$22</f>
        <v>Household properties</v>
      </c>
      <c r="B78" t="str">
        <f>'Summary of inputs'!B$22</f>
        <v>nr</v>
      </c>
      <c r="C78">
        <f>'Summary of inputs'!C$22</f>
        <v>200</v>
      </c>
    </row>
    <row r="79" spans="1:3" hidden="1" outlineLevel="1" x14ac:dyDescent="0.25">
      <c r="A79" t="str">
        <f>'Summary of inputs'!A$24</f>
        <v>Non-household properties</v>
      </c>
      <c r="B79" t="str">
        <f>'Summary of inputs'!B$24</f>
        <v>nr</v>
      </c>
      <c r="C79">
        <f>'Summary of inputs'!C$24</f>
        <v>10</v>
      </c>
    </row>
    <row r="80" spans="1:3" hidden="1" outlineLevel="1" x14ac:dyDescent="0.25">
      <c r="A80" t="s">
        <v>58</v>
      </c>
      <c r="B80" t="s">
        <v>3</v>
      </c>
      <c r="C80">
        <f>C78+C79</f>
        <v>210</v>
      </c>
    </row>
    <row r="81" spans="1:3" hidden="1" outlineLevel="1" x14ac:dyDescent="0.25"/>
    <row r="82" spans="1:3" hidden="1" outlineLevel="1" x14ac:dyDescent="0.25">
      <c r="A82" t="str">
        <f>A$80</f>
        <v>Total properties</v>
      </c>
      <c r="B82" t="str">
        <f t="shared" ref="B82:C82" si="10">B$80</f>
        <v>nr</v>
      </c>
      <c r="C82">
        <f t="shared" si="10"/>
        <v>210</v>
      </c>
    </row>
    <row r="83" spans="1:3" hidden="1" outlineLevel="1" x14ac:dyDescent="0.25">
      <c r="A83" t="s">
        <v>90</v>
      </c>
      <c r="B83" t="s">
        <v>43</v>
      </c>
      <c r="C83" s="60">
        <f>Schedules!C$42</f>
        <v>3.0452265401499465</v>
      </c>
    </row>
    <row r="84" spans="1:3" ht="14.4" hidden="1" outlineLevel="1" thickBot="1" x14ac:dyDescent="0.3">
      <c r="A84" s="36" t="s">
        <v>59</v>
      </c>
      <c r="B84" s="36" t="s">
        <v>13</v>
      </c>
      <c r="C84" s="37">
        <f>C82 * C83</f>
        <v>639.49757343148872</v>
      </c>
    </row>
    <row r="85" spans="1:3" hidden="1" outlineLevel="1" x14ac:dyDescent="0.25"/>
    <row r="86" spans="1:3" ht="14.4" hidden="1" outlineLevel="1" x14ac:dyDescent="0.3">
      <c r="A86" s="32" t="s">
        <v>78</v>
      </c>
      <c r="B86" s="33"/>
      <c r="C86" s="33"/>
    </row>
    <row r="87" spans="1:3" hidden="1" outlineLevel="1" x14ac:dyDescent="0.25"/>
    <row r="88" spans="1:3" hidden="1" outlineLevel="1" x14ac:dyDescent="0.25">
      <c r="A88" t="str">
        <f>'Summary of inputs'!A$26</f>
        <v>Total capacity of water pumping stations (if no pumping stations please enter 0)</v>
      </c>
      <c r="B88" t="str">
        <f>'Summary of inputs'!B$26</f>
        <v>kW</v>
      </c>
      <c r="C88">
        <f>'Summary of inputs'!C$26</f>
        <v>10</v>
      </c>
    </row>
    <row r="89" spans="1:3" hidden="1" outlineLevel="1" x14ac:dyDescent="0.25">
      <c r="A89" t="s">
        <v>76</v>
      </c>
      <c r="B89" t="s">
        <v>51</v>
      </c>
      <c r="C89" s="60">
        <f>Schedules!C47</f>
        <v>21.7062643844496</v>
      </c>
    </row>
    <row r="90" spans="1:3" ht="14.4" hidden="1" outlineLevel="1" thickBot="1" x14ac:dyDescent="0.3">
      <c r="A90" s="36" t="s">
        <v>102</v>
      </c>
      <c r="B90" s="36" t="s">
        <v>13</v>
      </c>
      <c r="C90" s="62">
        <f>C88*C89</f>
        <v>217.06264384449599</v>
      </c>
    </row>
    <row r="91" spans="1:3" hidden="1" outlineLevel="1" x14ac:dyDescent="0.25"/>
    <row r="92" spans="1:3" ht="14.4" hidden="1" outlineLevel="1" x14ac:dyDescent="0.3">
      <c r="A92" s="106" t="s">
        <v>81</v>
      </c>
      <c r="B92" s="35"/>
      <c r="C92" s="35"/>
    </row>
    <row r="93" spans="1:3" hidden="1" outlineLevel="1" x14ac:dyDescent="0.25">
      <c r="A93" t="str">
        <f>A$84</f>
        <v>Total avoided cost mains pipes, meters and communication pipes</v>
      </c>
      <c r="B93" t="str">
        <f t="shared" ref="B93" si="11">B$84</f>
        <v>£</v>
      </c>
      <c r="C93" s="58">
        <f>C$84</f>
        <v>639.49757343148872</v>
      </c>
    </row>
    <row r="94" spans="1:3" hidden="1" outlineLevel="1" x14ac:dyDescent="0.25">
      <c r="A94" t="str">
        <f>A$90</f>
        <v>Total avoided cost water pumping stations</v>
      </c>
      <c r="B94" t="str">
        <f t="shared" ref="B94" si="12">B$90</f>
        <v>£</v>
      </c>
      <c r="C94" s="58">
        <f>C$90</f>
        <v>217.06264384449599</v>
      </c>
    </row>
    <row r="95" spans="1:3" ht="14.4" hidden="1" outlineLevel="1" thickBot="1" x14ac:dyDescent="0.3">
      <c r="A95" s="41" t="s">
        <v>79</v>
      </c>
      <c r="B95" s="41" t="s">
        <v>13</v>
      </c>
      <c r="C95" s="63">
        <f>SUM(C93:C94)</f>
        <v>856.56021727598477</v>
      </c>
    </row>
    <row r="96" spans="1:3" ht="14.4" hidden="1" outlineLevel="1" thickTop="1" x14ac:dyDescent="0.25"/>
    <row r="97" spans="1:3" hidden="1" outlineLevel="1" x14ac:dyDescent="0.25">
      <c r="A97" t="str">
        <f>A$95</f>
        <v>Total avoided costs water</v>
      </c>
      <c r="B97" t="str">
        <f t="shared" ref="B97" si="13">B$95</f>
        <v>£</v>
      </c>
      <c r="C97" s="58">
        <f>C$95</f>
        <v>856.56021727598477</v>
      </c>
    </row>
    <row r="98" spans="1:3" hidden="1" outlineLevel="1" x14ac:dyDescent="0.25">
      <c r="A98" t="str">
        <f>A$65</f>
        <v>Total water volume after leakage</v>
      </c>
      <c r="B98" t="str">
        <f t="shared" ref="B98" si="14">B$65</f>
        <v>m³</v>
      </c>
      <c r="C98" s="6">
        <f>C$65</f>
        <v>18263.353499999997</v>
      </c>
    </row>
    <row r="99" spans="1:3" ht="14.4" hidden="1" outlineLevel="1" thickBot="1" x14ac:dyDescent="0.3">
      <c r="A99" s="41" t="s">
        <v>82</v>
      </c>
      <c r="B99" s="41" t="s">
        <v>21</v>
      </c>
      <c r="C99" s="64">
        <f>IF(C97=0,0,C97/C98)</f>
        <v>4.6900489402232994E-2</v>
      </c>
    </row>
    <row r="100" spans="1:3" collapsed="1" x14ac:dyDescent="0.25">
      <c r="C100" s="58"/>
    </row>
    <row r="101" spans="1:3" x14ac:dyDescent="0.25">
      <c r="A101" s="102" t="s">
        <v>80</v>
      </c>
      <c r="B101" s="45"/>
      <c r="C101" s="45"/>
    </row>
    <row r="102" spans="1:3" outlineLevel="1" x14ac:dyDescent="0.25"/>
    <row r="103" spans="1:3" outlineLevel="1" x14ac:dyDescent="0.25">
      <c r="A103" t="str">
        <f>A$71</f>
        <v>Weighted average wholesale tariff water</v>
      </c>
      <c r="B103" t="str">
        <f t="shared" ref="B103:C103" si="15">B$71</f>
        <v>£ per m³</v>
      </c>
      <c r="C103" s="68">
        <f t="shared" si="15"/>
        <v>2.2947636081976954</v>
      </c>
    </row>
    <row r="104" spans="1:3" outlineLevel="1" x14ac:dyDescent="0.25">
      <c r="A104" t="str">
        <f>A$99</f>
        <v>Volumetric avoided cost water</v>
      </c>
      <c r="B104" t="str">
        <f t="shared" ref="B104:C104" si="16">B$99</f>
        <v>£ per m³</v>
      </c>
      <c r="C104" s="68">
        <f t="shared" si="16"/>
        <v>4.6900489402232994E-2</v>
      </c>
    </row>
    <row r="105" spans="1:3" ht="14.4" outlineLevel="1" thickBot="1" x14ac:dyDescent="0.3">
      <c r="A105" s="41" t="s">
        <v>84</v>
      </c>
      <c r="B105" s="41" t="s">
        <v>21</v>
      </c>
      <c r="C105" s="64">
        <f>C103 - C104</f>
        <v>2.2478631187954625</v>
      </c>
    </row>
    <row r="106" spans="1:3" ht="14.4" thickTop="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4BB9-60D3-4832-AD6B-852C8831A28C}">
  <sheetPr>
    <tabColor theme="9"/>
  </sheetPr>
  <dimension ref="A1:C118"/>
  <sheetViews>
    <sheetView workbookViewId="0">
      <pane ySplit="1" topLeftCell="A2" activePane="bottomLeft" state="frozen"/>
      <selection pane="bottomLeft"/>
    </sheetView>
  </sheetViews>
  <sheetFormatPr defaultRowHeight="13.8" outlineLevelRow="2" x14ac:dyDescent="0.25"/>
  <cols>
    <col min="1" max="1" width="61.5" bestFit="1" customWidth="1"/>
    <col min="2" max="2" width="12.09765625" bestFit="1" customWidth="1"/>
    <col min="3" max="3" width="11.09765625" bestFit="1" customWidth="1"/>
  </cols>
  <sheetData>
    <row r="1" spans="1:3" x14ac:dyDescent="0.25">
      <c r="A1" s="105" t="s">
        <v>107</v>
      </c>
      <c r="B1" s="1" t="s">
        <v>0</v>
      </c>
      <c r="C1" s="1" t="s">
        <v>1</v>
      </c>
    </row>
    <row r="2" spans="1:3" x14ac:dyDescent="0.25">
      <c r="A2" s="102" t="s">
        <v>29</v>
      </c>
      <c r="B2" s="45"/>
      <c r="C2" s="45"/>
    </row>
    <row r="3" spans="1:3" hidden="1" outlineLevel="1" x14ac:dyDescent="0.25">
      <c r="A3" s="5"/>
    </row>
    <row r="4" spans="1:3" hidden="1" outlineLevel="1" x14ac:dyDescent="0.25">
      <c r="A4" s="46" t="s">
        <v>11</v>
      </c>
      <c r="B4" s="43"/>
      <c r="C4" s="43"/>
    </row>
    <row r="5" spans="1:3" hidden="1" outlineLevel="2" x14ac:dyDescent="0.25">
      <c r="A5" s="5"/>
    </row>
    <row r="6" spans="1:3" ht="14.4" hidden="1" outlineLevel="2" x14ac:dyDescent="0.3">
      <c r="A6" s="106" t="s">
        <v>12</v>
      </c>
      <c r="B6" s="35"/>
      <c r="C6" s="35"/>
    </row>
    <row r="7" spans="1:3" ht="14.4" hidden="1" outlineLevel="2" x14ac:dyDescent="0.3">
      <c r="A7" s="7"/>
    </row>
    <row r="8" spans="1:3" hidden="1" outlineLevel="2" x14ac:dyDescent="0.25">
      <c r="A8" s="5" t="str">
        <f>'Summary of inputs'!A$31</f>
        <v>Household properties connected for SWD</v>
      </c>
      <c r="B8" t="str">
        <f>'Summary of inputs'!B$31</f>
        <v>nr</v>
      </c>
      <c r="C8">
        <f>'Summary of inputs'!C$31</f>
        <v>0</v>
      </c>
    </row>
    <row r="9" spans="1:3" hidden="1" outlineLevel="2" x14ac:dyDescent="0.25">
      <c r="A9" s="5" t="s">
        <v>140</v>
      </c>
      <c r="B9" t="s">
        <v>14</v>
      </c>
      <c r="C9" s="31">
        <f>Schedules!D$15</f>
        <v>24.999999999999996</v>
      </c>
    </row>
    <row r="10" spans="1:3" hidden="1" outlineLevel="2" x14ac:dyDescent="0.25">
      <c r="A10" s="5" t="s">
        <v>141</v>
      </c>
      <c r="B10" t="s">
        <v>14</v>
      </c>
      <c r="C10" s="31">
        <f>Schedules!E$15</f>
        <v>23.000000000000004</v>
      </c>
    </row>
    <row r="11" spans="1:3" ht="14.4" hidden="1" outlineLevel="2" thickBot="1" x14ac:dyDescent="0.3">
      <c r="A11" s="107" t="s">
        <v>144</v>
      </c>
      <c r="B11" s="36" t="s">
        <v>13</v>
      </c>
      <c r="C11" s="37">
        <f>C8 * ( C9 + C10 )</f>
        <v>0</v>
      </c>
    </row>
    <row r="12" spans="1:3" hidden="1" outlineLevel="2" x14ac:dyDescent="0.25">
      <c r="A12" s="5"/>
      <c r="C12" s="31"/>
    </row>
    <row r="13" spans="1:3" hidden="1" outlineLevel="2" x14ac:dyDescent="0.25">
      <c r="A13" s="5" t="str">
        <f>'Summary of inputs'!A$32</f>
        <v>Household properties not connected for SWD</v>
      </c>
      <c r="B13" t="str">
        <f>'Summary of inputs'!B$32</f>
        <v>nr</v>
      </c>
      <c r="C13">
        <f>'Summary of inputs'!C$32</f>
        <v>200</v>
      </c>
    </row>
    <row r="14" spans="1:3" hidden="1" outlineLevel="2" x14ac:dyDescent="0.25">
      <c r="A14" s="5" t="s">
        <v>141</v>
      </c>
      <c r="B14" t="s">
        <v>14</v>
      </c>
      <c r="C14" s="31">
        <f>Schedules!E$15</f>
        <v>23.000000000000004</v>
      </c>
    </row>
    <row r="15" spans="1:3" ht="14.4" hidden="1" outlineLevel="2" thickBot="1" x14ac:dyDescent="0.3">
      <c r="A15" s="107" t="s">
        <v>145</v>
      </c>
      <c r="B15" s="36" t="s">
        <v>13</v>
      </c>
      <c r="C15" s="37">
        <f>C13 * C14</f>
        <v>4600.0000000000009</v>
      </c>
    </row>
    <row r="16" spans="1:3" hidden="1" outlineLevel="2" x14ac:dyDescent="0.25">
      <c r="A16" s="5"/>
    </row>
    <row r="17" spans="1:3" hidden="1" outlineLevel="2" x14ac:dyDescent="0.25">
      <c r="A17" s="5" t="str">
        <f>A$11</f>
        <v>Total fixed charge households connected for SWD</v>
      </c>
      <c r="B17" t="str">
        <f t="shared" ref="B17:C17" si="0">B$11</f>
        <v>£</v>
      </c>
      <c r="C17" s="6">
        <f t="shared" si="0"/>
        <v>0</v>
      </c>
    </row>
    <row r="18" spans="1:3" hidden="1" outlineLevel="2" x14ac:dyDescent="0.25">
      <c r="A18" s="5" t="str">
        <f>A$15</f>
        <v xml:space="preserve">Total fixed charge households not connected for SWD  </v>
      </c>
      <c r="B18" t="str">
        <f t="shared" ref="B18:C18" si="1">B$15</f>
        <v>£</v>
      </c>
      <c r="C18" s="6">
        <f t="shared" si="1"/>
        <v>4600.0000000000009</v>
      </c>
    </row>
    <row r="19" spans="1:3" ht="14.4" hidden="1" outlineLevel="2" thickBot="1" x14ac:dyDescent="0.3">
      <c r="A19" s="107" t="s">
        <v>139</v>
      </c>
      <c r="B19" s="36" t="s">
        <v>13</v>
      </c>
      <c r="C19" s="37">
        <f>SUM(C17:C18)</f>
        <v>4600.0000000000009</v>
      </c>
    </row>
    <row r="20" spans="1:3" hidden="1" outlineLevel="2" x14ac:dyDescent="0.25">
      <c r="A20" s="5"/>
    </row>
    <row r="21" spans="1:3" ht="14.4" hidden="1" outlineLevel="2" x14ac:dyDescent="0.3">
      <c r="A21" s="106" t="s">
        <v>22</v>
      </c>
      <c r="B21" s="35"/>
      <c r="C21" s="35"/>
    </row>
    <row r="22" spans="1:3" hidden="1" outlineLevel="2" x14ac:dyDescent="0.25">
      <c r="A22" s="5"/>
    </row>
    <row r="23" spans="1:3" hidden="1" outlineLevel="2" x14ac:dyDescent="0.25">
      <c r="A23" s="5" t="str">
        <f>'Summary of inputs'!A$33</f>
        <v>Household discharged volume per year</v>
      </c>
      <c r="B23" t="str">
        <f>'Summary of inputs'!B$33</f>
        <v>m³</v>
      </c>
      <c r="C23" s="6">
        <f>'Summary of inputs'!C$33</f>
        <v>16523.986499999999</v>
      </c>
    </row>
    <row r="24" spans="1:3" hidden="1" outlineLevel="2" x14ac:dyDescent="0.25">
      <c r="A24" s="5" t="s">
        <v>25</v>
      </c>
      <c r="B24" t="s">
        <v>21</v>
      </c>
      <c r="C24" s="30">
        <f>Schedules!C$16</f>
        <v>1.7245999999999999</v>
      </c>
    </row>
    <row r="25" spans="1:3" ht="14.4" hidden="1" outlineLevel="2" thickBot="1" x14ac:dyDescent="0.3">
      <c r="A25" s="107" t="s">
        <v>27</v>
      </c>
      <c r="B25" s="36" t="s">
        <v>13</v>
      </c>
      <c r="C25" s="40">
        <f>C23*C24</f>
        <v>28497.267117899995</v>
      </c>
    </row>
    <row r="26" spans="1:3" hidden="1" outlineLevel="2" x14ac:dyDescent="0.25">
      <c r="A26" s="5"/>
    </row>
    <row r="27" spans="1:3" ht="14.4" hidden="1" outlineLevel="2" x14ac:dyDescent="0.3">
      <c r="A27" s="106" t="s">
        <v>30</v>
      </c>
      <c r="B27" s="35"/>
      <c r="C27" s="35"/>
    </row>
    <row r="28" spans="1:3" hidden="1" outlineLevel="2" x14ac:dyDescent="0.25">
      <c r="A28" s="5"/>
    </row>
    <row r="29" spans="1:3" hidden="1" outlineLevel="2" x14ac:dyDescent="0.25">
      <c r="A29" s="5" t="str">
        <f>A$19</f>
        <v xml:space="preserve">Total fixed charge household </v>
      </c>
      <c r="B29" t="str">
        <f>B$19</f>
        <v>£</v>
      </c>
      <c r="C29" s="59">
        <f>C19</f>
        <v>4600.0000000000009</v>
      </c>
    </row>
    <row r="30" spans="1:3" hidden="1" outlineLevel="2" x14ac:dyDescent="0.25">
      <c r="A30" s="5" t="str">
        <f>A$25</f>
        <v>Total volumetric charge household</v>
      </c>
      <c r="B30" t="str">
        <f t="shared" ref="B30" si="2">B$25</f>
        <v>£</v>
      </c>
      <c r="C30" s="6">
        <f>C$25</f>
        <v>28497.267117899995</v>
      </c>
    </row>
    <row r="31" spans="1:3" ht="14.4" hidden="1" outlineLevel="2" thickBot="1" x14ac:dyDescent="0.3">
      <c r="A31" s="108" t="s">
        <v>85</v>
      </c>
      <c r="B31" s="41" t="s">
        <v>13</v>
      </c>
      <c r="C31" s="42">
        <f>SUM(C29:C30)</f>
        <v>33097.267117899995</v>
      </c>
    </row>
    <row r="32" spans="1:3" hidden="1" outlineLevel="1" collapsed="1" x14ac:dyDescent="0.25">
      <c r="A32" s="5"/>
    </row>
    <row r="33" spans="1:3" hidden="1" outlineLevel="1" x14ac:dyDescent="0.25">
      <c r="A33" s="46" t="s">
        <v>17</v>
      </c>
      <c r="B33" s="43"/>
      <c r="C33" s="43"/>
    </row>
    <row r="34" spans="1:3" hidden="1" outlineLevel="2" x14ac:dyDescent="0.25">
      <c r="A34" s="5"/>
    </row>
    <row r="35" spans="1:3" ht="14.4" hidden="1" outlineLevel="2" x14ac:dyDescent="0.3">
      <c r="A35" s="106" t="s">
        <v>12</v>
      </c>
      <c r="B35" s="35"/>
      <c r="C35" s="35"/>
    </row>
    <row r="36" spans="1:3" ht="14.4" hidden="1" outlineLevel="2" x14ac:dyDescent="0.3">
      <c r="A36" s="7"/>
    </row>
    <row r="37" spans="1:3" hidden="1" outlineLevel="2" x14ac:dyDescent="0.25">
      <c r="A37" s="5" t="str">
        <f>'Summary of inputs'!A$34</f>
        <v>Non-household properties connected for SWD</v>
      </c>
      <c r="B37" t="str">
        <f>'Summary of inputs'!B$34</f>
        <v>nr</v>
      </c>
      <c r="C37">
        <f>'Summary of inputs'!C$34</f>
        <v>0</v>
      </c>
    </row>
    <row r="38" spans="1:3" hidden="1" outlineLevel="2" x14ac:dyDescent="0.25">
      <c r="A38" s="5" t="s">
        <v>142</v>
      </c>
      <c r="B38" t="s">
        <v>14</v>
      </c>
      <c r="C38" s="31">
        <f>Schedules!D$31</f>
        <v>25</v>
      </c>
    </row>
    <row r="39" spans="1:3" hidden="1" outlineLevel="2" x14ac:dyDescent="0.25">
      <c r="A39" s="5" t="s">
        <v>143</v>
      </c>
      <c r="B39" t="s">
        <v>14</v>
      </c>
      <c r="C39" s="31">
        <f>Schedules!E$31</f>
        <v>23.000000000000004</v>
      </c>
    </row>
    <row r="40" spans="1:3" ht="14.4" hidden="1" outlineLevel="2" thickBot="1" x14ac:dyDescent="0.3">
      <c r="A40" s="107" t="s">
        <v>146</v>
      </c>
      <c r="B40" s="36" t="s">
        <v>13</v>
      </c>
      <c r="C40" s="37">
        <f>C37 * ( C38 + C39 )</f>
        <v>0</v>
      </c>
    </row>
    <row r="41" spans="1:3" hidden="1" outlineLevel="2" x14ac:dyDescent="0.25">
      <c r="A41" s="109"/>
      <c r="B41" s="38"/>
      <c r="C41" s="39"/>
    </row>
    <row r="42" spans="1:3" hidden="1" outlineLevel="2" x14ac:dyDescent="0.25">
      <c r="A42" s="5" t="str">
        <f>'Summary of inputs'!A$35</f>
        <v>Non-household properties not connected for SWD</v>
      </c>
      <c r="B42" t="str">
        <f>'Summary of inputs'!B$35</f>
        <v>nr</v>
      </c>
      <c r="C42">
        <f>'Summary of inputs'!C$35</f>
        <v>10</v>
      </c>
    </row>
    <row r="43" spans="1:3" hidden="1" outlineLevel="2" x14ac:dyDescent="0.25">
      <c r="A43" s="5" t="s">
        <v>143</v>
      </c>
      <c r="B43" t="s">
        <v>14</v>
      </c>
      <c r="C43" s="31">
        <f>Schedules!E$31</f>
        <v>23.000000000000004</v>
      </c>
    </row>
    <row r="44" spans="1:3" ht="14.4" hidden="1" outlineLevel="2" thickBot="1" x14ac:dyDescent="0.3">
      <c r="A44" s="107" t="s">
        <v>147</v>
      </c>
      <c r="B44" s="36" t="s">
        <v>13</v>
      </c>
      <c r="C44" s="37">
        <f>C42*C43</f>
        <v>230.00000000000003</v>
      </c>
    </row>
    <row r="45" spans="1:3" hidden="1" outlineLevel="2" x14ac:dyDescent="0.25">
      <c r="A45" s="5"/>
    </row>
    <row r="46" spans="1:3" hidden="1" outlineLevel="2" x14ac:dyDescent="0.25">
      <c r="A46" s="5" t="str">
        <f>A$40</f>
        <v>Total fixed charge non-households connected for SWD</v>
      </c>
      <c r="B46" t="str">
        <f t="shared" ref="B46:C46" si="3">B$40</f>
        <v>£</v>
      </c>
      <c r="C46">
        <f t="shared" si="3"/>
        <v>0</v>
      </c>
    </row>
    <row r="47" spans="1:3" hidden="1" outlineLevel="2" x14ac:dyDescent="0.25">
      <c r="A47" s="5" t="str">
        <f>A$44</f>
        <v>Total fixed charge non-households not connected for SWD</v>
      </c>
      <c r="B47" t="str">
        <f t="shared" ref="B47:C47" si="4">B$44</f>
        <v>£</v>
      </c>
      <c r="C47">
        <f t="shared" si="4"/>
        <v>230.00000000000003</v>
      </c>
    </row>
    <row r="48" spans="1:3" ht="14.4" hidden="1" outlineLevel="2" thickBot="1" x14ac:dyDescent="0.3">
      <c r="A48" s="107" t="s">
        <v>56</v>
      </c>
      <c r="B48" s="36" t="s">
        <v>13</v>
      </c>
      <c r="C48" s="37">
        <f>C46 + C47</f>
        <v>230.00000000000003</v>
      </c>
    </row>
    <row r="49" spans="1:3" hidden="1" outlineLevel="2" x14ac:dyDescent="0.25">
      <c r="A49" s="5"/>
    </row>
    <row r="50" spans="1:3" ht="14.4" hidden="1" outlineLevel="2" x14ac:dyDescent="0.3">
      <c r="A50" s="106" t="s">
        <v>22</v>
      </c>
      <c r="B50" s="35"/>
      <c r="C50" s="35"/>
    </row>
    <row r="51" spans="1:3" hidden="1" outlineLevel="2" x14ac:dyDescent="0.25">
      <c r="A51" s="5"/>
    </row>
    <row r="52" spans="1:3" hidden="1" outlineLevel="2" x14ac:dyDescent="0.25">
      <c r="A52" s="5" t="str">
        <f>'Summary of inputs'!A$36</f>
        <v>Non-household discharged volume per year</v>
      </c>
      <c r="B52" t="str">
        <f>'Summary of inputs'!B$36</f>
        <v>m³</v>
      </c>
      <c r="C52" s="6">
        <f>'Summary of inputs'!C$36</f>
        <v>826.19932499999982</v>
      </c>
    </row>
    <row r="53" spans="1:3" hidden="1" outlineLevel="2" x14ac:dyDescent="0.25">
      <c r="A53" s="5" t="s">
        <v>25</v>
      </c>
      <c r="B53" t="s">
        <v>21</v>
      </c>
      <c r="C53" s="30">
        <f>Schedules!C$32</f>
        <v>1.7544</v>
      </c>
    </row>
    <row r="54" spans="1:3" ht="14.4" hidden="1" outlineLevel="2" thickBot="1" x14ac:dyDescent="0.3">
      <c r="A54" s="107" t="s">
        <v>57</v>
      </c>
      <c r="B54" s="36" t="s">
        <v>13</v>
      </c>
      <c r="C54" s="40">
        <f>C52*C53</f>
        <v>1449.4840957799997</v>
      </c>
    </row>
    <row r="55" spans="1:3" hidden="1" outlineLevel="2" x14ac:dyDescent="0.25">
      <c r="A55" s="5"/>
    </row>
    <row r="56" spans="1:3" ht="14.4" hidden="1" outlineLevel="2" x14ac:dyDescent="0.3">
      <c r="A56" s="106" t="s">
        <v>148</v>
      </c>
      <c r="B56" s="35"/>
      <c r="C56" s="35"/>
    </row>
    <row r="57" spans="1:3" hidden="1" outlineLevel="2" x14ac:dyDescent="0.25">
      <c r="A57" s="5"/>
    </row>
    <row r="58" spans="1:3" hidden="1" outlineLevel="2" x14ac:dyDescent="0.25">
      <c r="A58" s="110" t="str">
        <f t="shared" ref="A58:B58" si="5">A$48</f>
        <v>Total fixed charge non-household</v>
      </c>
      <c r="B58" s="59" t="str">
        <f t="shared" si="5"/>
        <v>£</v>
      </c>
      <c r="C58" s="59">
        <f>C$48</f>
        <v>230.00000000000003</v>
      </c>
    </row>
    <row r="59" spans="1:3" hidden="1" outlineLevel="2" x14ac:dyDescent="0.25">
      <c r="A59" s="6" t="str">
        <f t="shared" ref="A59:B59" si="6">A$54</f>
        <v>Total volumetric charge non-household</v>
      </c>
      <c r="B59" s="6" t="str">
        <f t="shared" si="6"/>
        <v>£</v>
      </c>
      <c r="C59" s="6">
        <f>C$54</f>
        <v>1449.4840957799997</v>
      </c>
    </row>
    <row r="60" spans="1:3" ht="14.4" hidden="1" outlineLevel="2" thickBot="1" x14ac:dyDescent="0.3">
      <c r="A60" s="108" t="s">
        <v>86</v>
      </c>
      <c r="B60" s="41" t="s">
        <v>13</v>
      </c>
      <c r="C60" s="42">
        <f>SUM(C58:C59)</f>
        <v>1679.4840957799997</v>
      </c>
    </row>
    <row r="61" spans="1:3" ht="14.4" hidden="1" outlineLevel="2" thickTop="1" x14ac:dyDescent="0.25">
      <c r="A61" s="5"/>
    </row>
    <row r="62" spans="1:3" hidden="1" outlineLevel="1" collapsed="1" x14ac:dyDescent="0.25">
      <c r="A62" s="5"/>
    </row>
    <row r="63" spans="1:3" hidden="1" outlineLevel="1" x14ac:dyDescent="0.25">
      <c r="A63" s="46" t="s">
        <v>32</v>
      </c>
      <c r="B63" s="43"/>
      <c r="C63" s="43"/>
    </row>
    <row r="64" spans="1:3" hidden="1" outlineLevel="2" x14ac:dyDescent="0.25">
      <c r="A64" s="5"/>
      <c r="C64" s="6"/>
    </row>
    <row r="65" spans="1:3" ht="14.4" hidden="1" outlineLevel="2" x14ac:dyDescent="0.3">
      <c r="A65" s="32" t="s">
        <v>38</v>
      </c>
      <c r="B65" s="33"/>
      <c r="C65" s="33"/>
    </row>
    <row r="66" spans="1:3" hidden="1" outlineLevel="2" x14ac:dyDescent="0.25">
      <c r="A66" s="5"/>
    </row>
    <row r="67" spans="1:3" hidden="1" outlineLevel="2" x14ac:dyDescent="0.25">
      <c r="A67" s="5" t="str">
        <f>A$31</f>
        <v>Total wastewater charges household</v>
      </c>
      <c r="B67" t="str">
        <f t="shared" ref="B67:C67" si="7">B$31</f>
        <v>£</v>
      </c>
      <c r="C67" s="6">
        <f t="shared" si="7"/>
        <v>33097.267117899995</v>
      </c>
    </row>
    <row r="68" spans="1:3" hidden="1" outlineLevel="2" x14ac:dyDescent="0.25">
      <c r="A68" s="5" t="str">
        <f>A$60</f>
        <v>Total wastewater charges non-household</v>
      </c>
      <c r="B68" t="str">
        <f t="shared" ref="B68:C68" si="8">B$60</f>
        <v>£</v>
      </c>
      <c r="C68" s="6">
        <f t="shared" si="8"/>
        <v>1679.4840957799997</v>
      </c>
    </row>
    <row r="69" spans="1:3" ht="14.4" hidden="1" outlineLevel="2" thickBot="1" x14ac:dyDescent="0.3">
      <c r="A69" s="107" t="s">
        <v>87</v>
      </c>
      <c r="B69" s="36" t="s">
        <v>13</v>
      </c>
      <c r="C69" s="40">
        <f>SUM(C67:C68)</f>
        <v>34776.751213679992</v>
      </c>
    </row>
    <row r="70" spans="1:3" hidden="1" outlineLevel="2" x14ac:dyDescent="0.25">
      <c r="A70" s="5"/>
    </row>
    <row r="71" spans="1:3" ht="14.4" hidden="1" outlineLevel="2" x14ac:dyDescent="0.3">
      <c r="A71" s="32" t="s">
        <v>34</v>
      </c>
      <c r="B71" s="33"/>
      <c r="C71" s="33"/>
    </row>
    <row r="72" spans="1:3" hidden="1" outlineLevel="2" x14ac:dyDescent="0.25">
      <c r="A72" s="5"/>
    </row>
    <row r="73" spans="1:3" hidden="1" outlineLevel="2" x14ac:dyDescent="0.25">
      <c r="A73" s="5" t="str">
        <f>'Summary of inputs'!A$33</f>
        <v>Household discharged volume per year</v>
      </c>
      <c r="B73" t="str">
        <f>'Summary of inputs'!B$33</f>
        <v>m³</v>
      </c>
      <c r="C73" s="6">
        <f>'Summary of inputs'!C$33</f>
        <v>16523.986499999999</v>
      </c>
    </row>
    <row r="74" spans="1:3" hidden="1" outlineLevel="2" x14ac:dyDescent="0.25">
      <c r="A74" s="5" t="str">
        <f>'Summary of inputs'!A$36</f>
        <v>Non-household discharged volume per year</v>
      </c>
      <c r="B74" t="str">
        <f>'Summary of inputs'!B$36</f>
        <v>m³</v>
      </c>
      <c r="C74" s="6">
        <f>'Summary of inputs'!C$36</f>
        <v>826.19932499999982</v>
      </c>
    </row>
    <row r="75" spans="1:3" ht="14.4" hidden="1" outlineLevel="2" thickBot="1" x14ac:dyDescent="0.3">
      <c r="A75" s="107" t="s">
        <v>88</v>
      </c>
      <c r="B75" s="36" t="s">
        <v>2</v>
      </c>
      <c r="C75" s="37">
        <f>SUM(C73:C74)</f>
        <v>17350.185825</v>
      </c>
    </row>
    <row r="76" spans="1:3" hidden="1" outlineLevel="2" x14ac:dyDescent="0.25">
      <c r="A76" s="109"/>
      <c r="B76" s="38"/>
      <c r="C76" s="39"/>
    </row>
    <row r="77" spans="1:3" ht="14.4" hidden="1" outlineLevel="2" x14ac:dyDescent="0.3">
      <c r="A77" s="106" t="s">
        <v>29</v>
      </c>
      <c r="B77" s="35"/>
      <c r="C77" s="35"/>
    </row>
    <row r="78" spans="1:3" hidden="1" outlineLevel="2" x14ac:dyDescent="0.25">
      <c r="A78" s="5"/>
    </row>
    <row r="79" spans="1:3" hidden="1" outlineLevel="2" x14ac:dyDescent="0.25">
      <c r="A79" s="5" t="str">
        <f>A$69</f>
        <v>Total wastewater charges</v>
      </c>
      <c r="B79" t="str">
        <f t="shared" ref="B79" si="9">B$69</f>
        <v>£</v>
      </c>
      <c r="C79" s="6">
        <f>C$69</f>
        <v>34776.751213679992</v>
      </c>
    </row>
    <row r="80" spans="1:3" hidden="1" outlineLevel="2" x14ac:dyDescent="0.25">
      <c r="A80" s="5" t="str">
        <f>A$75</f>
        <v>Total wastewater volume discharged</v>
      </c>
      <c r="B80" t="str">
        <f>B$75</f>
        <v>m³</v>
      </c>
      <c r="C80" s="6">
        <f>C$75</f>
        <v>17350.185825</v>
      </c>
    </row>
    <row r="81" spans="1:3" ht="14.4" hidden="1" outlineLevel="2" thickBot="1" x14ac:dyDescent="0.3">
      <c r="A81" s="108" t="s">
        <v>97</v>
      </c>
      <c r="B81" s="41" t="s">
        <v>21</v>
      </c>
      <c r="C81" s="64">
        <f>IF(C79=0,0,(C79/C80))</f>
        <v>2.0044022331778106</v>
      </c>
    </row>
    <row r="82" spans="1:3" hidden="1" outlineLevel="1" collapsed="1" x14ac:dyDescent="0.25">
      <c r="A82" s="5"/>
    </row>
    <row r="83" spans="1:3" collapsed="1" x14ac:dyDescent="0.25">
      <c r="A83" s="5"/>
    </row>
    <row r="84" spans="1:3" x14ac:dyDescent="0.25">
      <c r="A84" s="102" t="s">
        <v>39</v>
      </c>
      <c r="B84" s="45"/>
      <c r="C84" s="45"/>
    </row>
    <row r="85" spans="1:3" hidden="1" outlineLevel="1" x14ac:dyDescent="0.25">
      <c r="A85" s="5"/>
    </row>
    <row r="86" spans="1:3" ht="14.4" hidden="1" outlineLevel="1" x14ac:dyDescent="0.3">
      <c r="A86" s="32" t="s">
        <v>89</v>
      </c>
      <c r="B86" s="33"/>
      <c r="C86" s="33"/>
    </row>
    <row r="87" spans="1:3" hidden="1" outlineLevel="1" x14ac:dyDescent="0.25">
      <c r="A87" s="5"/>
    </row>
    <row r="88" spans="1:3" hidden="1" outlineLevel="1" x14ac:dyDescent="0.25">
      <c r="A88" s="5" t="str">
        <f>'Summary of inputs'!A$31</f>
        <v>Household properties connected for SWD</v>
      </c>
      <c r="B88" t="str">
        <f>'Summary of inputs'!B$31</f>
        <v>nr</v>
      </c>
      <c r="C88">
        <f>'Summary of inputs'!C$32</f>
        <v>200</v>
      </c>
    </row>
    <row r="89" spans="1:3" hidden="1" outlineLevel="1" x14ac:dyDescent="0.25">
      <c r="A89" s="5" t="str">
        <f>'Summary of inputs'!A$34</f>
        <v>Non-household properties connected for SWD</v>
      </c>
      <c r="B89" t="str">
        <f>'Summary of inputs'!B$34</f>
        <v>nr</v>
      </c>
      <c r="C89">
        <f>'Summary of inputs'!C$35</f>
        <v>10</v>
      </c>
    </row>
    <row r="90" spans="1:3" hidden="1" outlineLevel="1" x14ac:dyDescent="0.25">
      <c r="A90" s="5" t="s">
        <v>58</v>
      </c>
      <c r="B90" t="s">
        <v>3</v>
      </c>
      <c r="C90">
        <f>C88+C89</f>
        <v>210</v>
      </c>
    </row>
    <row r="91" spans="1:3" hidden="1" outlineLevel="1" x14ac:dyDescent="0.25">
      <c r="A91" s="5"/>
    </row>
    <row r="92" spans="1:3" hidden="1" outlineLevel="1" x14ac:dyDescent="0.25">
      <c r="A92" s="5" t="str">
        <f>A$90</f>
        <v>Total properties</v>
      </c>
      <c r="B92" t="str">
        <f t="shared" ref="B92:C92" si="10">B$90</f>
        <v>nr</v>
      </c>
      <c r="C92">
        <f t="shared" si="10"/>
        <v>210</v>
      </c>
    </row>
    <row r="93" spans="1:3" hidden="1" outlineLevel="1" x14ac:dyDescent="0.25">
      <c r="A93" s="5" t="s">
        <v>91</v>
      </c>
      <c r="B93" t="s">
        <v>43</v>
      </c>
      <c r="C93" s="60">
        <f>SUM(Schedules!D$43:F$43)</f>
        <v>11.719624153000277</v>
      </c>
    </row>
    <row r="94" spans="1:3" ht="14.4" hidden="1" outlineLevel="1" thickBot="1" x14ac:dyDescent="0.3">
      <c r="A94" s="107" t="s">
        <v>92</v>
      </c>
      <c r="B94" s="36" t="s">
        <v>13</v>
      </c>
      <c r="C94" s="37">
        <f>C92 * C93</f>
        <v>2461.1210721300581</v>
      </c>
    </row>
    <row r="95" spans="1:3" hidden="1" outlineLevel="1" x14ac:dyDescent="0.25">
      <c r="A95" s="5"/>
    </row>
    <row r="96" spans="1:3" ht="14.4" hidden="1" outlineLevel="1" x14ac:dyDescent="0.3">
      <c r="A96" s="32" t="s">
        <v>78</v>
      </c>
      <c r="B96" s="33"/>
      <c r="C96" s="33"/>
    </row>
    <row r="97" spans="1:3" hidden="1" outlineLevel="1" x14ac:dyDescent="0.25">
      <c r="A97" s="5"/>
    </row>
    <row r="98" spans="1:3" hidden="1" outlineLevel="1" x14ac:dyDescent="0.25">
      <c r="A98" s="5" t="str">
        <f>'Summary of inputs'!A$37</f>
        <v>Total capacity of sewerage pumping stations (if no pumping stations please enter 0)</v>
      </c>
      <c r="B98" t="str">
        <f>'Summary of inputs'!B$37</f>
        <v>kW</v>
      </c>
      <c r="C98">
        <f>'Summary of inputs'!C$37</f>
        <v>10</v>
      </c>
    </row>
    <row r="99" spans="1:3" hidden="1" outlineLevel="1" x14ac:dyDescent="0.25">
      <c r="A99" s="5" t="s">
        <v>93</v>
      </c>
      <c r="B99" t="s">
        <v>51</v>
      </c>
      <c r="C99" s="60">
        <f>Schedules!D$48</f>
        <v>465.11493102627605</v>
      </c>
    </row>
    <row r="100" spans="1:3" ht="14.4" hidden="1" outlineLevel="1" thickBot="1" x14ac:dyDescent="0.3">
      <c r="A100" s="107" t="s">
        <v>101</v>
      </c>
      <c r="B100" s="36" t="s">
        <v>13</v>
      </c>
      <c r="C100" s="62">
        <f>C98*C99</f>
        <v>4651.149310262761</v>
      </c>
    </row>
    <row r="101" spans="1:3" hidden="1" outlineLevel="1" x14ac:dyDescent="0.25">
      <c r="A101" s="5"/>
    </row>
    <row r="102" spans="1:3" ht="14.4" hidden="1" outlineLevel="1" x14ac:dyDescent="0.3">
      <c r="A102" s="106" t="s">
        <v>81</v>
      </c>
      <c r="B102" s="35"/>
      <c r="C102" s="35"/>
    </row>
    <row r="103" spans="1:3" hidden="1" outlineLevel="1" x14ac:dyDescent="0.25">
      <c r="A103" s="5" t="str">
        <f>A$94</f>
        <v>Total avoided cost sewers</v>
      </c>
      <c r="B103" t="str">
        <f t="shared" ref="B103:C103" si="11">B$94</f>
        <v>£</v>
      </c>
      <c r="C103" s="58">
        <f t="shared" si="11"/>
        <v>2461.1210721300581</v>
      </c>
    </row>
    <row r="104" spans="1:3" hidden="1" outlineLevel="1" x14ac:dyDescent="0.25">
      <c r="A104" s="5" t="str">
        <f>A$100</f>
        <v>Total avoided cost sewerage pumping stations</v>
      </c>
      <c r="B104" t="str">
        <f t="shared" ref="B104:C104" si="12">B$100</f>
        <v>£</v>
      </c>
      <c r="C104" s="58">
        <f t="shared" si="12"/>
        <v>4651.149310262761</v>
      </c>
    </row>
    <row r="105" spans="1:3" ht="14.4" hidden="1" outlineLevel="1" thickBot="1" x14ac:dyDescent="0.3">
      <c r="A105" s="108" t="s">
        <v>95</v>
      </c>
      <c r="B105" s="41" t="s">
        <v>13</v>
      </c>
      <c r="C105" s="63">
        <f>SUM(C103:C104)</f>
        <v>7112.2703823928186</v>
      </c>
    </row>
    <row r="106" spans="1:3" ht="14.4" hidden="1" outlineLevel="1" thickTop="1" x14ac:dyDescent="0.25">
      <c r="A106" s="5"/>
    </row>
    <row r="107" spans="1:3" hidden="1" outlineLevel="1" x14ac:dyDescent="0.25">
      <c r="A107" s="5" t="str">
        <f>A$105</f>
        <v>Total avoided costs wastewater</v>
      </c>
      <c r="B107" t="str">
        <f t="shared" ref="B107:C107" si="13">B$105</f>
        <v>£</v>
      </c>
      <c r="C107" s="58">
        <f t="shared" si="13"/>
        <v>7112.2703823928186</v>
      </c>
    </row>
    <row r="108" spans="1:3" hidden="1" outlineLevel="1" x14ac:dyDescent="0.25">
      <c r="A108" s="5" t="str">
        <f>A$75</f>
        <v>Total wastewater volume discharged</v>
      </c>
      <c r="B108" t="str">
        <f t="shared" ref="B108:C108" si="14">B$75</f>
        <v>m³</v>
      </c>
      <c r="C108" s="6">
        <f t="shared" si="14"/>
        <v>17350.185825</v>
      </c>
    </row>
    <row r="109" spans="1:3" ht="14.4" hidden="1" outlineLevel="1" thickBot="1" x14ac:dyDescent="0.3">
      <c r="A109" s="108" t="s">
        <v>96</v>
      </c>
      <c r="B109" s="41" t="s">
        <v>21</v>
      </c>
      <c r="C109" s="64">
        <f>IF(C107=0,0,(C107/C108))</f>
        <v>0.40992473822065351</v>
      </c>
    </row>
    <row r="110" spans="1:3" collapsed="1" x14ac:dyDescent="0.25">
      <c r="A110" s="5"/>
      <c r="C110" s="58"/>
    </row>
    <row r="111" spans="1:3" x14ac:dyDescent="0.25">
      <c r="A111" s="102" t="s">
        <v>80</v>
      </c>
      <c r="B111" s="45"/>
      <c r="C111" s="45"/>
    </row>
    <row r="112" spans="1:3" outlineLevel="1" x14ac:dyDescent="0.25">
      <c r="A112" s="5"/>
    </row>
    <row r="113" spans="1:3" outlineLevel="1" x14ac:dyDescent="0.25">
      <c r="A113" s="5" t="str">
        <f>A$81</f>
        <v>Weighted average wholesale tariff wastewater</v>
      </c>
      <c r="B113" t="str">
        <f t="shared" ref="B113:C113" si="15">B$81</f>
        <v>£ per m³</v>
      </c>
      <c r="C113" s="68">
        <f t="shared" si="15"/>
        <v>2.0044022331778106</v>
      </c>
    </row>
    <row r="114" spans="1:3" outlineLevel="1" x14ac:dyDescent="0.25">
      <c r="A114" s="5" t="str">
        <f>A$109</f>
        <v>Volumetric avoided cost wastewater</v>
      </c>
      <c r="B114" t="str">
        <f t="shared" ref="B114:C114" si="16">B$109</f>
        <v>£ per m³</v>
      </c>
      <c r="C114" s="68">
        <f t="shared" si="16"/>
        <v>0.40992473822065351</v>
      </c>
    </row>
    <row r="115" spans="1:3" ht="14.4" outlineLevel="1" thickBot="1" x14ac:dyDescent="0.3">
      <c r="A115" s="108" t="s">
        <v>94</v>
      </c>
      <c r="B115" s="41" t="s">
        <v>21</v>
      </c>
      <c r="C115" s="64">
        <f>C113 - C114</f>
        <v>1.5944774949571572</v>
      </c>
    </row>
    <row r="116" spans="1:3" ht="14.4" thickTop="1" x14ac:dyDescent="0.25">
      <c r="A116" s="5"/>
    </row>
    <row r="117" spans="1:3" x14ac:dyDescent="0.25">
      <c r="A117" s="5"/>
    </row>
    <row r="118" spans="1:3" x14ac:dyDescent="0.25">
      <c r="A118"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FE05-EBD1-4CDB-BD21-1A2BB43867E9}">
  <sheetPr>
    <tabColor theme="5" tint="0.79998168889431442"/>
  </sheetPr>
  <dimension ref="A1:D21"/>
  <sheetViews>
    <sheetView workbookViewId="0">
      <pane ySplit="1" topLeftCell="A2" activePane="bottomLeft" state="frozen"/>
      <selection pane="bottomLeft" activeCell="K12" sqref="K12"/>
    </sheetView>
  </sheetViews>
  <sheetFormatPr defaultRowHeight="13.8" x14ac:dyDescent="0.25"/>
  <cols>
    <col min="1" max="1" width="45.59765625" customWidth="1"/>
    <col min="2" max="2" width="11.69921875" customWidth="1"/>
    <col min="3" max="4" width="11" customWidth="1"/>
  </cols>
  <sheetData>
    <row r="1" spans="1:4" x14ac:dyDescent="0.25">
      <c r="A1" s="44" t="s">
        <v>106</v>
      </c>
      <c r="B1" s="102" t="s">
        <v>0</v>
      </c>
      <c r="C1" s="102" t="s">
        <v>18</v>
      </c>
      <c r="D1" s="102" t="s">
        <v>109</v>
      </c>
    </row>
    <row r="2" spans="1:4" x14ac:dyDescent="0.25">
      <c r="C2" s="33"/>
      <c r="D2" s="96"/>
    </row>
    <row r="3" spans="1:4" x14ac:dyDescent="0.25">
      <c r="A3" t="s">
        <v>111</v>
      </c>
      <c r="B3" t="s">
        <v>13</v>
      </c>
      <c r="C3" s="93">
        <f>'Water calc'!C10+'Water calc'!C34</f>
        <v>1050</v>
      </c>
      <c r="D3" s="97">
        <f>'Wastewater calc'!C19+'Wastewater calc'!C48</f>
        <v>4830.0000000000009</v>
      </c>
    </row>
    <row r="4" spans="1:4" x14ac:dyDescent="0.25">
      <c r="A4" t="s">
        <v>112</v>
      </c>
      <c r="B4" t="s">
        <v>13</v>
      </c>
      <c r="C4" s="93">
        <f>'Water calc'!C20+'Water calc'!C44</f>
        <v>40860.07897545</v>
      </c>
      <c r="D4" s="97">
        <f>'Wastewater calc'!C25+'Wastewater calc'!C54</f>
        <v>29946.751213679996</v>
      </c>
    </row>
    <row r="5" spans="1:4" x14ac:dyDescent="0.25">
      <c r="A5" t="s">
        <v>110</v>
      </c>
      <c r="B5" t="s">
        <v>13</v>
      </c>
      <c r="C5" s="93">
        <f>'Water calc'!C$59</f>
        <v>41910.07897545</v>
      </c>
      <c r="D5" s="97">
        <f>'Wastewater calc'!C$69</f>
        <v>34776.751213679992</v>
      </c>
    </row>
    <row r="6" spans="1:4" x14ac:dyDescent="0.25">
      <c r="C6" s="33"/>
      <c r="D6" s="96"/>
    </row>
    <row r="7" spans="1:4" x14ac:dyDescent="0.25">
      <c r="A7" t="str">
        <f>A$5</f>
        <v>Total wholesale charge</v>
      </c>
      <c r="B7" t="str">
        <f t="shared" ref="B7:D7" si="0">B$5</f>
        <v>£</v>
      </c>
      <c r="C7" s="93">
        <f t="shared" si="0"/>
        <v>41910.07897545</v>
      </c>
      <c r="D7" s="97">
        <f t="shared" si="0"/>
        <v>34776.751213679992</v>
      </c>
    </row>
    <row r="8" spans="1:4" x14ac:dyDescent="0.25">
      <c r="A8" t="s">
        <v>115</v>
      </c>
      <c r="B8" t="s">
        <v>2</v>
      </c>
      <c r="C8" s="93">
        <f>'Water calc'!C$65</f>
        <v>18263.353499999997</v>
      </c>
      <c r="D8" s="97">
        <f>'Wastewater calc'!C$75</f>
        <v>17350.185825</v>
      </c>
    </row>
    <row r="9" spans="1:4" x14ac:dyDescent="0.25">
      <c r="A9" t="s">
        <v>113</v>
      </c>
      <c r="B9" t="s">
        <v>21</v>
      </c>
      <c r="C9" s="94">
        <f>'Water calc'!C$71</f>
        <v>2.2947636081976954</v>
      </c>
      <c r="D9" s="99">
        <f>'Wastewater calc'!C$81</f>
        <v>2.0044022331778106</v>
      </c>
    </row>
    <row r="10" spans="1:4" x14ac:dyDescent="0.25">
      <c r="C10" s="33"/>
      <c r="D10" s="96"/>
    </row>
    <row r="11" spans="1:4" x14ac:dyDescent="0.25">
      <c r="C11" s="33"/>
      <c r="D11" s="96"/>
    </row>
    <row r="12" spans="1:4" ht="27.6" x14ac:dyDescent="0.25">
      <c r="A12" s="69" t="s">
        <v>114</v>
      </c>
      <c r="B12" t="s">
        <v>13</v>
      </c>
      <c r="C12" s="93">
        <f>'Water calc'!C$84</f>
        <v>639.49757343148872</v>
      </c>
      <c r="D12" s="97">
        <f>'Wastewater calc'!C$94</f>
        <v>2461.1210721300581</v>
      </c>
    </row>
    <row r="13" spans="1:4" x14ac:dyDescent="0.25">
      <c r="A13" t="s">
        <v>116</v>
      </c>
      <c r="B13" t="s">
        <v>13</v>
      </c>
      <c r="C13" s="95">
        <f>'Water calc'!C$90</f>
        <v>217.06264384449599</v>
      </c>
      <c r="D13" s="97">
        <f>'Wastewater calc'!C$100</f>
        <v>4651.149310262761</v>
      </c>
    </row>
    <row r="14" spans="1:4" x14ac:dyDescent="0.25">
      <c r="A14" t="s">
        <v>117</v>
      </c>
      <c r="B14" t="s">
        <v>13</v>
      </c>
      <c r="C14" s="95">
        <f>SUM(C12:C13)</f>
        <v>856.56021727598477</v>
      </c>
      <c r="D14" s="98">
        <f t="shared" ref="D14" si="1">SUM(D12:D13)</f>
        <v>7112.2703823928186</v>
      </c>
    </row>
    <row r="15" spans="1:4" x14ac:dyDescent="0.25">
      <c r="C15" s="33"/>
      <c r="D15" s="96"/>
    </row>
    <row r="16" spans="1:4" x14ac:dyDescent="0.25">
      <c r="A16" t="str">
        <f>A$14</f>
        <v>Total avoided costs</v>
      </c>
      <c r="B16" t="str">
        <f t="shared" ref="B16:D16" si="2">B$14</f>
        <v>£</v>
      </c>
      <c r="C16" s="93">
        <f t="shared" si="2"/>
        <v>856.56021727598477</v>
      </c>
      <c r="D16" s="97">
        <f t="shared" si="2"/>
        <v>7112.2703823928186</v>
      </c>
    </row>
    <row r="17" spans="1:4" x14ac:dyDescent="0.25">
      <c r="A17" t="s">
        <v>115</v>
      </c>
      <c r="B17" t="s">
        <v>2</v>
      </c>
      <c r="C17" s="93">
        <f>'Water calc'!C$65</f>
        <v>18263.353499999997</v>
      </c>
      <c r="D17" s="97">
        <f>'Wastewater calc'!C$75</f>
        <v>17350.185825</v>
      </c>
    </row>
    <row r="18" spans="1:4" x14ac:dyDescent="0.25">
      <c r="A18" t="s">
        <v>117</v>
      </c>
      <c r="B18" t="s">
        <v>21</v>
      </c>
      <c r="C18" s="94">
        <f>'Water calc'!C$99</f>
        <v>4.6900489402232994E-2</v>
      </c>
      <c r="D18" s="99">
        <f>'Wastewater calc'!C$109</f>
        <v>0.40992473822065351</v>
      </c>
    </row>
    <row r="19" spans="1:4" x14ac:dyDescent="0.25">
      <c r="C19" s="33"/>
      <c r="D19" s="96"/>
    </row>
    <row r="20" spans="1:4" ht="14.4" thickBot="1" x14ac:dyDescent="0.3">
      <c r="A20" s="41" t="s">
        <v>80</v>
      </c>
      <c r="B20" s="41" t="s">
        <v>21</v>
      </c>
      <c r="C20" s="100">
        <f>'Water calc'!C$105</f>
        <v>2.2478631187954625</v>
      </c>
      <c r="D20" s="101">
        <f>'Wastewater calc'!C$115</f>
        <v>1.5944774949571572</v>
      </c>
    </row>
    <row r="21" spans="1:4" ht="14.4" thickTop="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9ED0-303D-4C6D-AC40-047D3D415361}">
  <dimension ref="A2:A13"/>
  <sheetViews>
    <sheetView workbookViewId="0">
      <selection activeCell="A10" sqref="A10"/>
    </sheetView>
  </sheetViews>
  <sheetFormatPr defaultRowHeight="13.8" x14ac:dyDescent="0.25"/>
  <sheetData>
    <row r="2" spans="1:1" x14ac:dyDescent="0.25">
      <c r="A2" s="1" t="s">
        <v>28</v>
      </c>
    </row>
    <row r="3" spans="1:1" x14ac:dyDescent="0.25">
      <c r="A3" t="s">
        <v>6</v>
      </c>
    </row>
    <row r="4" spans="1:1" x14ac:dyDescent="0.25">
      <c r="A4" t="s">
        <v>7</v>
      </c>
    </row>
    <row r="6" spans="1:1" x14ac:dyDescent="0.25">
      <c r="A6" s="1" t="s">
        <v>23</v>
      </c>
    </row>
    <row r="7" spans="1:1" x14ac:dyDescent="0.25">
      <c r="A7" s="29">
        <v>5.5E-2</v>
      </c>
    </row>
    <row r="9" spans="1:1" x14ac:dyDescent="0.25">
      <c r="A9" s="1" t="s">
        <v>98</v>
      </c>
    </row>
    <row r="10" spans="1:1" x14ac:dyDescent="0.25">
      <c r="A10">
        <v>92.03</v>
      </c>
    </row>
    <row r="12" spans="1:1" x14ac:dyDescent="0.25">
      <c r="A12" s="1" t="s">
        <v>99</v>
      </c>
    </row>
    <row r="13" spans="1:1" x14ac:dyDescent="0.25">
      <c r="A13" s="65">
        <v>0.95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893317c-9bf8-4bcb-b153-30688475ad4b" ContentTypeId="0x010100DEF460391E80A2479A3051B62F5365DD" PreviousValue="false"/>
</file>

<file path=customXml/item2.xml><?xml version="1.0" encoding="utf-8"?>
<ct:contentTypeSchema xmlns:ct="http://schemas.microsoft.com/office/2006/metadata/contentType" xmlns:ma="http://schemas.microsoft.com/office/2006/metadata/properties/metaAttributes" ct:_="" ma:_="" ma:contentTypeName="Standard Document" ma:contentTypeID="0x010100DEF460391E80A2479A3051B62F5365DD000631392D0B2C8A49B81ED67DB89A8C8B" ma:contentTypeVersion="162" ma:contentTypeDescription="" ma:contentTypeScope="" ma:versionID="256aa87e64a619a7c60412cf7895af44">
  <xsd:schema xmlns:xsd="http://www.w3.org/2001/XMLSchema" xmlns:xs="http://www.w3.org/2001/XMLSchema" xmlns:p="http://schemas.microsoft.com/office/2006/metadata/properties" xmlns:ns1="http://schemas.microsoft.com/sharepoint/v3" xmlns:ns2="138e79af-97e9-467e-b691-fc96845a5065" xmlns:ns3="9390b88a-687a-4926-b94c-e3ac1c4de516" xmlns:ns4="8d0533c5-b8ff-40f6-87d4-d0eca916023e" xmlns:ns5="db5a98da-cae3-496a-ade7-6a2c7b00b148" targetNamespace="http://schemas.microsoft.com/office/2006/metadata/properties" ma:root="true" ma:fieldsID="3e6d1a66f6f4421dc9e310b4bf8493de" ns1:_="" ns2:_="" ns3:_="" ns4:_="" ns5:_="">
    <xsd:import namespace="http://schemas.microsoft.com/sharepoint/v3"/>
    <xsd:import namespace="138e79af-97e9-467e-b691-fc96845a5065"/>
    <xsd:import namespace="9390b88a-687a-4926-b94c-e3ac1c4de516"/>
    <xsd:import namespace="8d0533c5-b8ff-40f6-87d4-d0eca916023e"/>
    <xsd:import namespace="db5a98da-cae3-496a-ade7-6a2c7b00b148"/>
    <xsd:element name="properties">
      <xsd:complexType>
        <xsd:sequence>
          <xsd:element name="documentManagement">
            <xsd:complexType>
              <xsd:all>
                <xsd:element ref="ns2:Document_x0020_Date" minOccurs="0"/>
                <xsd:element ref="ns2:Reference" minOccurs="0"/>
                <xsd:element ref="ns2:j4edf6b4f3f544e384b64d978a1f67b2" minOccurs="0"/>
                <xsd:element ref="ns2:e3bbe34e58ad4508899d7e8e5a3222d7" minOccurs="0"/>
                <xsd:element ref="ns2:a3636f413ca84f4aa007a658eddb4a33" minOccurs="0"/>
                <xsd:element ref="ns2:TaxCatchAll" minOccurs="0"/>
                <xsd:element ref="ns2:od2f647b84b1401a9186c324d297acef" minOccurs="0"/>
                <xsd:element ref="ns2:TaxCatchAllLabel" minOccurs="0"/>
                <xsd:element ref="ns2:ArchiveDate" minOccurs="0"/>
                <xsd:element ref="ns2:IsSecure" minOccurs="0"/>
                <xsd:element ref="ns3:_dlc_DocId" minOccurs="0"/>
                <xsd:element ref="ns3:_dlc_DocIdUrl" minOccurs="0"/>
                <xsd:element ref="ns3:_dlc_DocIdPersistId" minOccurs="0"/>
                <xsd:element ref="ns2:k94c296b492b44bc889d28a500be294d" minOccurs="0"/>
                <xsd:element ref="ns4:Sub_x002d_heading"/>
                <xsd:element ref="ns4:MediaServiceMetadata" minOccurs="0"/>
                <xsd:element ref="ns4:MediaServiceFastMetadata" minOccurs="0"/>
                <xsd:element ref="ns5:SharedWithUsers" minOccurs="0"/>
                <xsd:element ref="ns5:SharedWithDetails" minOccurs="0"/>
                <xsd:element ref="ns1:KpiDescription" minOccurs="0"/>
                <xsd:element ref="ns2:h6fd30890b6d4f3982eb23db950b758d" minOccurs="0"/>
                <xsd:element ref="ns4:MediaServiceAutoKeyPoints" minOccurs="0"/>
                <xsd:element ref="ns4: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3" nillable="true" ma:displayName="Description" ma:description="The description provides information about the purpose of the goal." ma:internalName="KpiDescription">
      <xsd:simpleType>
        <xsd:restriction base="dms:Note">
          <xsd:maxLength value="255"/>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e79af-97e9-467e-b691-fc96845a5065" elementFormDefault="qualified">
    <xsd:import namespace="http://schemas.microsoft.com/office/2006/documentManagement/types"/>
    <xsd:import namespace="http://schemas.microsoft.com/office/infopath/2007/PartnerControls"/>
    <xsd:element name="Document_x0020_Date" ma:index="6" nillable="true" ma:displayName="Document Date" ma:format="DateOnly" ma:hidden="true" ma:internalName="Document_x0020_Date" ma:readOnly="false">
      <xsd:simpleType>
        <xsd:restriction base="dms:DateTime"/>
      </xsd:simpleType>
    </xsd:element>
    <xsd:element name="Reference" ma:index="7" nillable="true" ma:displayName="Your Ref" ma:hidden="true" ma:internalName="Reference" ma:readOnly="false">
      <xsd:simpleType>
        <xsd:restriction base="dms:Text">
          <xsd:maxLength value="255"/>
        </xsd:restriction>
      </xsd:simpleType>
    </xsd:element>
    <xsd:element name="j4edf6b4f3f544e384b64d978a1f67b2" ma:index="8" ma:taxonomy="true" ma:internalName="j4edf6b4f3f544e384b64d978a1f67b2" ma:taxonomyFieldName="Function" ma:displayName="Function" ma:readOnly="false" ma:default="122;#Economic Regulation|9d1f07e6-d38a-4e6b-aa9c-a7e746eb7d52" ma:fieldId="{34edf6b4-f3f5-44e3-84b6-4d978a1f67b2}" ma:sspId="5893317c-9bf8-4bcb-b153-30688475ad4b" ma:termSetId="c39e38bd-6647-4c32-a909-e6ecd4d8b919" ma:anchorId="00000000-0000-0000-0000-000000000000" ma:open="false" ma:isKeyword="false">
      <xsd:complexType>
        <xsd:sequence>
          <xsd:element ref="pc:Terms" minOccurs="0" maxOccurs="1"/>
        </xsd:sequence>
      </xsd:complexType>
    </xsd:element>
    <xsd:element name="e3bbe34e58ad4508899d7e8e5a3222d7" ma:index="11" nillable="true" ma:taxonomy="true" ma:internalName="e3bbe34e58ad4508899d7e8e5a3222d7" ma:taxonomyFieldName="Site_x0020_Id" ma:displayName="Site ID" ma:readOnly="false" ma:default="" ma:fieldId="{e3bbe34e-58ad-4508-899d-7e8e5a3222d7}" ma:taxonomyMulti="true" ma:sspId="5893317c-9bf8-4bcb-b153-30688475ad4b" ma:termSetId="5ab2ef19-8632-4b0d-9624-53eb1399cbe1" ma:anchorId="00000000-0000-0000-0000-000000000000" ma:open="false" ma:isKeyword="false">
      <xsd:complexType>
        <xsd:sequence>
          <xsd:element ref="pc:Terms" minOccurs="0" maxOccurs="1"/>
        </xsd:sequence>
      </xsd:complexType>
    </xsd:element>
    <xsd:element name="a3636f413ca84f4aa007a658eddb4a33" ma:index="15" nillable="true" ma:taxonomy="true" ma:internalName="a3636f413ca84f4aa007a658eddb4a33" ma:taxonomyFieldName="Document_x0020_Type" ma:displayName="Document Type" ma:readOnly="false" ma:default="" ma:fieldId="{a3636f41-3ca8-4f4a-a007-a658eddb4a33}" ma:sspId="5893317c-9bf8-4bcb-b153-30688475ad4b" ma:termSetId="631b5733-5b06-4855-b308-fb3edae270d5" ma:anchorId="00000000-0000-0000-0000-000000000000" ma:open="false" ma:isKeyword="false">
      <xsd:complexType>
        <xsd:sequence>
          <xsd:element ref="pc:Terms" minOccurs="0" maxOccurs="1"/>
        </xsd:sequence>
      </xsd:complexType>
    </xsd:element>
    <xsd:element name="TaxCatchAll" ma:index="16" nillable="true" ma:displayName="Taxonomy Catch All Column" ma:description="" ma:hidden="true" ma:list="{ab0309ff-54e4-4510-b21a-3153f497a541}" ma:internalName="TaxCatchAll" ma:showField="CatchAllData"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od2f647b84b1401a9186c324d297acef" ma:index="18" nillable="true" ma:taxonomy="true" ma:internalName="od2f647b84b1401a9186c324d297acef" ma:taxonomyFieldName="LoB" ma:displayName="Line of Business" ma:readOnly="false" ma:default="" ma:fieldId="{8d2f647b-84b1-401a-9186-c324d297acef}" ma:sspId="5893317c-9bf8-4bcb-b153-30688475ad4b" ma:termSetId="79dca51d-bc7d-4cf2-a948-8ea74c5b365c" ma:anchorId="00000000-0000-0000-0000-000000000000" ma:open="false" ma:isKeyword="false">
      <xsd:complexType>
        <xsd:sequence>
          <xsd:element ref="pc:Terms" minOccurs="0" maxOccurs="1"/>
        </xsd:sequence>
      </xsd:complexType>
    </xsd:element>
    <xsd:element name="TaxCatchAllLabel" ma:index="19" nillable="true" ma:displayName="Taxonomy Catch All Column1" ma:description="" ma:hidden="true" ma:list="{ab0309ff-54e4-4510-b21a-3153f497a541}" ma:internalName="TaxCatchAllLabel" ma:readOnly="true" ma:showField="CatchAllDataLabel"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ArchiveDate" ma:index="20" nillable="true" ma:displayName="Archive Date" ma:format="DateOnly" ma:hidden="true" ma:internalName="ArchiveDate" ma:readOnly="false">
      <xsd:simpleType>
        <xsd:restriction base="dms:DateTime"/>
      </xsd:simpleType>
    </xsd:element>
    <xsd:element name="IsSecure" ma:index="22" nillable="true" ma:displayName="IsSecure" ma:default="No" ma:format="Dropdown" ma:hidden="true" ma:internalName="IsSecure" ma:readOnly="false">
      <xsd:simpleType>
        <xsd:restriction base="dms:Choice">
          <xsd:enumeration value="No"/>
          <xsd:enumeration value="Yes"/>
        </xsd:restriction>
      </xsd:simpleType>
    </xsd:element>
    <xsd:element name="k94c296b492b44bc889d28a500be294d" ma:index="27" ma:taxonomy="true" ma:internalName="k94c296b492b44bc889d28a500be294d" ma:taxonomyFieldName="Financial_x0020_Year" ma:displayName="Financial Year" ma:readOnly="false" ma:default="" ma:fieldId="{494c296b-492b-44bc-889d-28a500be294d}" ma:sspId="5893317c-9bf8-4bcb-b153-30688475ad4b" ma:termSetId="07cda45b-da65-466b-a628-ab4ad4e2748d" ma:anchorId="00000000-0000-0000-0000-000000000000" ma:open="false" ma:isKeyword="false">
      <xsd:complexType>
        <xsd:sequence>
          <xsd:element ref="pc:Terms" minOccurs="0" maxOccurs="1"/>
        </xsd:sequence>
      </xsd:complexType>
    </xsd:element>
    <xsd:element name="h6fd30890b6d4f3982eb23db950b758d" ma:index="34" nillable="true" ma:taxonomy="true" ma:internalName="h6fd30890b6d4f3982eb23db950b758d" ma:taxonomyFieldName="Project" ma:displayName="Project" ma:default="" ma:fieldId="{16fd3089-0b6d-4f39-82eb-23db950b758d}" ma:sspId="5893317c-9bf8-4bcb-b153-30688475ad4b" ma:termSetId="d12af513-19c6-44db-9300-070ceb89391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90b88a-687a-4926-b94c-e3ac1c4de516"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d0533c5-b8ff-40f6-87d4-d0eca916023e" elementFormDefault="qualified">
    <xsd:import namespace="http://schemas.microsoft.com/office/2006/documentManagement/types"/>
    <xsd:import namespace="http://schemas.microsoft.com/office/infopath/2007/PartnerControls"/>
    <xsd:element name="Sub_x002d_heading" ma:index="28" ma:displayName="Sub-heading" ma:format="Dropdown" ma:internalName="Sub_x002d_heading">
      <xsd:simpleType>
        <xsd:restriction base="dms:Choice">
          <xsd:enumeration value="Allowed Revenues"/>
          <xsd:enumeration value="Assurance"/>
          <xsd:enumeration value="Board papers"/>
          <xsd:enumeration value="Charges schemes"/>
          <xsd:enumeration value="Differential calcs"/>
          <xsd:enumeration value="Engagement"/>
          <xsd:enumeration value="Miscellaneous charges"/>
          <xsd:enumeration value="NAV charges"/>
          <xsd:enumeration value="Ofwat documents"/>
          <xsd:enumeration value="PS calc"/>
          <xsd:enumeration value="Publication - January"/>
          <xsd:enumeration value="Publication - July"/>
          <xsd:enumeration value="Publication - October"/>
          <xsd:enumeration value="Special agreements"/>
          <xsd:enumeration value="Strategy"/>
          <xsd:enumeration value="Provenance"/>
          <xsd:enumeration value="Social Tariffs"/>
          <xsd:enumeration value="Certification"/>
          <xsd:enumeration value="Access Prices"/>
          <xsd:enumeration value="Other Company Schemes"/>
          <xsd:enumeration value="Bioresources"/>
        </xsd:restriction>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5a98da-cae3-496a-ade7-6a2c7b00b148"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4edf6b4f3f544e384b64d978a1f67b2 xmlns="138e79af-97e9-467e-b691-fc96845a5065">
      <Terms xmlns="http://schemas.microsoft.com/office/infopath/2007/PartnerControls">
        <TermInfo xmlns="http://schemas.microsoft.com/office/infopath/2007/PartnerControls">
          <TermName xmlns="http://schemas.microsoft.com/office/infopath/2007/PartnerControls">Economic Regulation</TermName>
          <TermId xmlns="http://schemas.microsoft.com/office/infopath/2007/PartnerControls">9d1f07e6-d38a-4e6b-aa9c-a7e746eb7d52</TermId>
        </TermInfo>
      </Terms>
    </j4edf6b4f3f544e384b64d978a1f67b2>
    <k94c296b492b44bc889d28a500be294d xmlns="138e79af-97e9-467e-b691-fc96845a5065">
      <Terms xmlns="http://schemas.microsoft.com/office/infopath/2007/PartnerControls">
        <TermInfo xmlns="http://schemas.microsoft.com/office/infopath/2007/PartnerControls">
          <TermName xmlns="http://schemas.microsoft.com/office/infopath/2007/PartnerControls">2023-24</TermName>
          <TermId xmlns="http://schemas.microsoft.com/office/infopath/2007/PartnerControls">14b77e06-08fa-4c61-9d1b-c5f3eb76ce53</TermId>
        </TermInfo>
      </Terms>
    </k94c296b492b44bc889d28a500be294d>
    <_ip_UnifiedCompliancePolicyUIAction xmlns="http://schemas.microsoft.com/sharepoint/v3" xsi:nil="true"/>
    <Document_x0020_Date xmlns="138e79af-97e9-467e-b691-fc96845a5065" xsi:nil="true"/>
    <ArchiveDate xmlns="138e79af-97e9-467e-b691-fc96845a5065" xsi:nil="true"/>
    <e3bbe34e58ad4508899d7e8e5a3222d7 xmlns="138e79af-97e9-467e-b691-fc96845a5065">
      <Terms xmlns="http://schemas.microsoft.com/office/infopath/2007/PartnerControls"/>
    </e3bbe34e58ad4508899d7e8e5a3222d7>
    <h6fd30890b6d4f3982eb23db950b758d xmlns="138e79af-97e9-467e-b691-fc96845a5065">
      <Terms xmlns="http://schemas.microsoft.com/office/infopath/2007/PartnerControls"/>
    </h6fd30890b6d4f3982eb23db950b758d>
    <KpiDescription xmlns="http://schemas.microsoft.com/sharepoint/v3" xsi:nil="true"/>
    <Sub_x002d_heading xmlns="8d0533c5-b8ff-40f6-87d4-d0eca916023e">NAV charges</Sub_x002d_heading>
    <_ip_UnifiedCompliancePolicyProperties xmlns="http://schemas.microsoft.com/sharepoint/v3" xsi:nil="true"/>
    <od2f647b84b1401a9186c324d297acef xmlns="138e79af-97e9-467e-b691-fc96845a5065">
      <Terms xmlns="http://schemas.microsoft.com/office/infopath/2007/PartnerControls"/>
    </od2f647b84b1401a9186c324d297acef>
    <a3636f413ca84f4aa007a658eddb4a33 xmlns="138e79af-97e9-467e-b691-fc96845a5065">
      <Terms xmlns="http://schemas.microsoft.com/office/infopath/2007/PartnerControls"/>
    </a3636f413ca84f4aa007a658eddb4a33>
    <Reference xmlns="138e79af-97e9-467e-b691-fc96845a5065" xsi:nil="true"/>
    <TaxCatchAll xmlns="138e79af-97e9-467e-b691-fc96845a5065">
      <Value>122</Value>
      <Value>2199</Value>
    </TaxCatchAll>
    <IsSecure xmlns="138e79af-97e9-467e-b691-fc96845a5065">No</IsSecure>
    <_dlc_DocId xmlns="9390b88a-687a-4926-b94c-e3ac1c4de516">CORPGOV-432761261-774</_dlc_DocId>
    <_dlc_DocIdUrl xmlns="9390b88a-687a-4926-b94c-e3ac1c4de516">
      <Url>https://wessexwater.sharepoint.com/sites/SC0003/F013/_layouts/15/DocIdRedir.aspx?ID=CORPGOV-432761261-774</Url>
      <Description>CORPGOV-432761261-774</Description>
    </_dlc_DocIdUrl>
    <SharedWithUsers xmlns="db5a98da-cae3-496a-ade7-6a2c7b00b148">
      <UserInfo>
        <DisplayName>Harriet Cutts</DisplayName>
        <AccountId>20928</AccountId>
        <AccountType/>
      </UserInfo>
      <UserInfo>
        <DisplayName>Joshua Burks Way</DisplayName>
        <AccountId>1140</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5247709-DB05-438E-B82C-D8E806917FF7}">
  <ds:schemaRefs>
    <ds:schemaRef ds:uri="Microsoft.SharePoint.Taxonomy.ContentTypeSync"/>
  </ds:schemaRefs>
</ds:datastoreItem>
</file>

<file path=customXml/itemProps2.xml><?xml version="1.0" encoding="utf-8"?>
<ds:datastoreItem xmlns:ds="http://schemas.openxmlformats.org/officeDocument/2006/customXml" ds:itemID="{FB30F40E-222A-4BB9-84F0-C5B5C2291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8e79af-97e9-467e-b691-fc96845a5065"/>
    <ds:schemaRef ds:uri="9390b88a-687a-4926-b94c-e3ac1c4de516"/>
    <ds:schemaRef ds:uri="8d0533c5-b8ff-40f6-87d4-d0eca916023e"/>
    <ds:schemaRef ds:uri="db5a98da-cae3-496a-ade7-6a2c7b00b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096C80-F2EA-4D34-9223-52F31EE33D8B}">
  <ds:schemaRefs>
    <ds:schemaRef ds:uri="http://purl.org/dc/terms/"/>
    <ds:schemaRef ds:uri="http://schemas.openxmlformats.org/package/2006/metadata/core-properties"/>
    <ds:schemaRef ds:uri="8d0533c5-b8ff-40f6-87d4-d0eca916023e"/>
    <ds:schemaRef ds:uri="http://schemas.microsoft.com/office/2006/documentManagement/types"/>
    <ds:schemaRef ds:uri="http://schemas.microsoft.com/office/infopath/2007/PartnerControls"/>
    <ds:schemaRef ds:uri="9390b88a-687a-4926-b94c-e3ac1c4de516"/>
    <ds:schemaRef ds:uri="http://purl.org/dc/elements/1.1/"/>
    <ds:schemaRef ds:uri="http://schemas.microsoft.com/office/2006/metadata/properties"/>
    <ds:schemaRef ds:uri="http://schemas.microsoft.com/sharepoint/v3"/>
    <ds:schemaRef ds:uri="db5a98da-cae3-496a-ade7-6a2c7b00b148"/>
    <ds:schemaRef ds:uri="138e79af-97e9-467e-b691-fc96845a5065"/>
    <ds:schemaRef ds:uri="http://www.w3.org/XML/1998/namespace"/>
    <ds:schemaRef ds:uri="http://purl.org/dc/dcmitype/"/>
  </ds:schemaRefs>
</ds:datastoreItem>
</file>

<file path=customXml/itemProps4.xml><?xml version="1.0" encoding="utf-8"?>
<ds:datastoreItem xmlns:ds="http://schemas.openxmlformats.org/officeDocument/2006/customXml" ds:itemID="{CAB715CD-9088-4A81-AF73-47C5F116EC75}">
  <ds:schemaRefs>
    <ds:schemaRef ds:uri="http://schemas.microsoft.com/sharepoint/v3/contenttype/forms"/>
  </ds:schemaRefs>
</ds:datastoreItem>
</file>

<file path=customXml/itemProps5.xml><?xml version="1.0" encoding="utf-8"?>
<ds:datastoreItem xmlns:ds="http://schemas.openxmlformats.org/officeDocument/2006/customXml" ds:itemID="{83B59E04-F708-4DA1-861C-4964F3E5B25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Inputs NAV</vt:lpstr>
      <vt:lpstr>Summary of inputs</vt:lpstr>
      <vt:lpstr>Schedules</vt:lpstr>
      <vt:lpstr>Water calc</vt:lpstr>
      <vt:lpstr>Wastewater calc</vt:lpstr>
      <vt:lpstr>Outputs summary</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Burks Way</dc:creator>
  <cp:lastModifiedBy>Joshua Burks Way</cp:lastModifiedBy>
  <dcterms:created xsi:type="dcterms:W3CDTF">2022-11-07T11:33:10Z</dcterms:created>
  <dcterms:modified xsi:type="dcterms:W3CDTF">2022-11-29T17:28:49Z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0x010100DEF460391E80A2479A3051B62F5365DD000631392D0B2C8A49B81ED67DB89A8C8B</vt:lpwstr>
  </property>
  <property fmtid="{D5CDD505-2E9C-101B-9397-08002B2CF9AE}" pid="3" name="Project">
    <vt:lpwstr/>
  </property>
  <property fmtid="{D5CDD505-2E9C-101B-9397-08002B2CF9AE}" pid="4" name="LoB">
    <vt:lpwstr/>
  </property>
  <property fmtid="{D5CDD505-2E9C-101B-9397-08002B2CF9AE}" pid="5" name="Function">
    <vt:lpwstr>122;#Economic Regulation|9d1f07e6-d38a-4e6b-aa9c-a7e746eb7d52</vt:lpwstr>
  </property>
  <property fmtid="{D5CDD505-2E9C-101B-9397-08002B2CF9AE}" pid="6" name="Financial Year">
    <vt:lpwstr>2199;#2023-24|14b77e06-08fa-4c61-9d1b-c5f3eb76ce53</vt:lpwstr>
  </property>
  <property fmtid="{D5CDD505-2E9C-101B-9397-08002B2CF9AE}" pid="7" name="Document Type">
    <vt:lpwstr/>
  </property>
  <property fmtid="{D5CDD505-2E9C-101B-9397-08002B2CF9AE}" pid="8" name="Site Id">
    <vt:lpwstr/>
  </property>
  <property fmtid="{D5CDD505-2E9C-101B-9397-08002B2CF9AE}" pid="9" name="_dlc_DocIdItemGuid">
    <vt:lpwstr>6ab0a4a7-53a1-4703-b3bf-b5328de6b99d</vt:lpwstr>
  </property>
</Properties>
</file>