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-my.sharepoint.com/personal/joshua_burks_way_wessexwater_co_uk/Documents/"/>
    </mc:Choice>
  </mc:AlternateContent>
  <xr:revisionPtr revIDLastSave="52" documentId="8_{F8DEF7A4-5A09-4998-A168-47666A97509B}" xr6:coauthVersionLast="47" xr6:coauthVersionMax="47" xr10:uidLastSave="{52F09D44-DFAE-48A5-BD74-0B147736EA66}"/>
  <bookViews>
    <workbookView xWindow="-108" yWindow="-108" windowWidth="23256" windowHeight="12576" xr2:uid="{731E858D-E186-4700-8134-9F7C8A43FE4B}"/>
  </bookViews>
  <sheets>
    <sheet name="Cover sheet" sheetId="14" r:id="rId1"/>
    <sheet name="Inputs NAV" sheetId="13" r:id="rId2"/>
    <sheet name="Summary of inputs" sheetId="1" r:id="rId3"/>
    <sheet name="Charges schedule" sheetId="10" r:id="rId4"/>
    <sheet name="Water calc" sheetId="7" r:id="rId5"/>
    <sheet name="Wastewater calc" sheetId="12" r:id="rId6"/>
    <sheet name="Outputs summary" sheetId="15" r:id="rId7"/>
    <sheet name="Data" sheetId="3" state="hidden" r:id="rId8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12" l="1"/>
  <c r="C94" i="12" s="1"/>
  <c r="B91" i="12"/>
  <c r="A91" i="12"/>
  <c r="B90" i="12"/>
  <c r="B88" i="12"/>
  <c r="B89" i="12"/>
  <c r="A89" i="12"/>
  <c r="C95" i="12"/>
  <c r="D48" i="10"/>
  <c r="C48" i="10"/>
  <c r="C89" i="7" s="1"/>
  <c r="F43" i="10"/>
  <c r="E43" i="10"/>
  <c r="D43" i="10"/>
  <c r="C43" i="10"/>
  <c r="C83" i="7" s="1"/>
  <c r="C12" i="1"/>
  <c r="C13" i="1"/>
  <c r="C43" i="7"/>
  <c r="C33" i="7"/>
  <c r="C53" i="12"/>
  <c r="C24" i="12"/>
  <c r="C14" i="12"/>
  <c r="C10" i="12"/>
  <c r="C9" i="12"/>
  <c r="C43" i="12"/>
  <c r="C39" i="12"/>
  <c r="C38" i="12"/>
  <c r="B49" i="7" l="1"/>
  <c r="A49" i="7"/>
  <c r="B48" i="7"/>
  <c r="A48" i="7"/>
  <c r="B59" i="12"/>
  <c r="A59" i="12"/>
  <c r="B58" i="12"/>
  <c r="A58" i="12"/>
  <c r="B47" i="12"/>
  <c r="B46" i="12"/>
  <c r="A47" i="12"/>
  <c r="A46" i="12"/>
  <c r="B42" i="12"/>
  <c r="A42" i="12"/>
  <c r="B37" i="12"/>
  <c r="B18" i="12"/>
  <c r="B17" i="12"/>
  <c r="A18" i="12"/>
  <c r="A17" i="12"/>
  <c r="B13" i="12"/>
  <c r="A13" i="12"/>
  <c r="A8" i="12"/>
  <c r="C8" i="1"/>
  <c r="C31" i="1" s="1"/>
  <c r="C9" i="1"/>
  <c r="C34" i="1" s="1"/>
  <c r="C101" i="12"/>
  <c r="B17" i="15"/>
  <c r="A17" i="15"/>
  <c r="B8" i="15"/>
  <c r="A8" i="15"/>
  <c r="C8" i="12" l="1"/>
  <c r="C88" i="12"/>
  <c r="C37" i="12"/>
  <c r="C40" i="12" s="1"/>
  <c r="C46" i="12" s="1"/>
  <c r="C90" i="12"/>
  <c r="C17" i="1"/>
  <c r="C36" i="1" s="1"/>
  <c r="C16" i="1"/>
  <c r="C7" i="1"/>
  <c r="C32" i="1"/>
  <c r="C35" i="1"/>
  <c r="C91" i="12" s="1"/>
  <c r="C6" i="1"/>
  <c r="A115" i="12"/>
  <c r="A110" i="12"/>
  <c r="B100" i="12"/>
  <c r="A100" i="12"/>
  <c r="B88" i="7"/>
  <c r="A88" i="7"/>
  <c r="B79" i="7"/>
  <c r="A79" i="7"/>
  <c r="B78" i="7"/>
  <c r="A78" i="7"/>
  <c r="A90" i="12"/>
  <c r="A88" i="12"/>
  <c r="A73" i="12"/>
  <c r="B73" i="12"/>
  <c r="B74" i="12"/>
  <c r="A74" i="12"/>
  <c r="B42" i="7"/>
  <c r="A42" i="7"/>
  <c r="B52" i="12"/>
  <c r="A52" i="12"/>
  <c r="A37" i="12"/>
  <c r="C11" i="12"/>
  <c r="C17" i="12" s="1"/>
  <c r="B23" i="12"/>
  <c r="A23" i="12"/>
  <c r="B38" i="7"/>
  <c r="A38" i="7"/>
  <c r="B32" i="7"/>
  <c r="A32" i="7"/>
  <c r="B14" i="7"/>
  <c r="A14" i="7"/>
  <c r="B8" i="7"/>
  <c r="A8" i="7"/>
  <c r="B8" i="12"/>
  <c r="B116" i="12"/>
  <c r="A116" i="12"/>
  <c r="B115" i="12"/>
  <c r="B110" i="12"/>
  <c r="B109" i="12"/>
  <c r="A109" i="12"/>
  <c r="B106" i="12"/>
  <c r="A106" i="12"/>
  <c r="B105" i="12"/>
  <c r="A105" i="12"/>
  <c r="B94" i="12"/>
  <c r="A94" i="12"/>
  <c r="B80" i="12"/>
  <c r="A80" i="12"/>
  <c r="B79" i="12"/>
  <c r="A79" i="12"/>
  <c r="B68" i="12"/>
  <c r="A68" i="12"/>
  <c r="B67" i="12"/>
  <c r="A67" i="12"/>
  <c r="B30" i="12"/>
  <c r="A30" i="12"/>
  <c r="B29" i="12"/>
  <c r="A29" i="12"/>
  <c r="A103" i="7"/>
  <c r="B104" i="7"/>
  <c r="A104" i="7"/>
  <c r="B103" i="7"/>
  <c r="B98" i="7"/>
  <c r="A98" i="7"/>
  <c r="B97" i="7"/>
  <c r="A97" i="7"/>
  <c r="B94" i="7"/>
  <c r="B93" i="7"/>
  <c r="A94" i="7"/>
  <c r="A93" i="7"/>
  <c r="B82" i="7"/>
  <c r="A82" i="7"/>
  <c r="C13" i="12" l="1"/>
  <c r="C15" i="12" s="1"/>
  <c r="C18" i="12" s="1"/>
  <c r="C19" i="12" s="1"/>
  <c r="C29" i="12" s="1"/>
  <c r="C89" i="12"/>
  <c r="C96" i="12"/>
  <c r="C25" i="1"/>
  <c r="C42" i="12"/>
  <c r="C44" i="12" s="1"/>
  <c r="C47" i="12" s="1"/>
  <c r="C48" i="12" s="1"/>
  <c r="C58" i="12" s="1"/>
  <c r="C52" i="12"/>
  <c r="C54" i="12" s="1"/>
  <c r="C33" i="1"/>
  <c r="C23" i="12" s="1"/>
  <c r="C25" i="12" s="1"/>
  <c r="C26" i="1"/>
  <c r="C88" i="7" s="1"/>
  <c r="C90" i="7" s="1"/>
  <c r="C94" i="7" s="1"/>
  <c r="C24" i="1"/>
  <c r="C79" i="7" s="1"/>
  <c r="C37" i="1"/>
  <c r="C100" i="12" s="1"/>
  <c r="C102" i="12" s="1"/>
  <c r="C22" i="1"/>
  <c r="C78" i="7" s="1"/>
  <c r="C23" i="1" l="1"/>
  <c r="C14" i="7" s="1"/>
  <c r="C16" i="7" s="1"/>
  <c r="C18" i="7" s="1"/>
  <c r="C38" i="7"/>
  <c r="C105" i="12"/>
  <c r="D4" i="15"/>
  <c r="C14" i="15"/>
  <c r="C59" i="12"/>
  <c r="D5" i="15"/>
  <c r="C106" i="12"/>
  <c r="D14" i="15"/>
  <c r="C80" i="7"/>
  <c r="C82" i="7" s="1"/>
  <c r="C84" i="7" s="1"/>
  <c r="C93" i="7" s="1"/>
  <c r="C95" i="7" s="1"/>
  <c r="C97" i="7" s="1"/>
  <c r="C32" i="7"/>
  <c r="C74" i="12"/>
  <c r="C73" i="12"/>
  <c r="C8" i="7"/>
  <c r="C30" i="12"/>
  <c r="C31" i="12" s="1"/>
  <c r="C67" i="12" s="1"/>
  <c r="D13" i="15" l="1"/>
  <c r="D15" i="15" s="1"/>
  <c r="D17" i="15" s="1"/>
  <c r="C60" i="12"/>
  <c r="C68" i="12" s="1"/>
  <c r="C69" i="12" s="1"/>
  <c r="C107" i="12"/>
  <c r="C109" i="12" s="1"/>
  <c r="C13" i="15"/>
  <c r="C15" i="15" s="1"/>
  <c r="C17" i="15" s="1"/>
  <c r="C75" i="12"/>
  <c r="C110" i="12" l="1"/>
  <c r="C111" i="12" s="1"/>
  <c r="D18" i="15"/>
  <c r="D9" i="15"/>
  <c r="C79" i="12"/>
  <c r="D6" i="15"/>
  <c r="D8" i="15" s="1"/>
  <c r="C80" i="12"/>
  <c r="C81" i="12" l="1"/>
  <c r="C116" i="12"/>
  <c r="D19" i="15"/>
  <c r="B64" i="7"/>
  <c r="A64" i="7"/>
  <c r="A63" i="7"/>
  <c r="C34" i="7"/>
  <c r="C48" i="7" s="1"/>
  <c r="B58" i="7"/>
  <c r="A58" i="7"/>
  <c r="C39" i="7"/>
  <c r="C19" i="7"/>
  <c r="C20" i="7" s="1"/>
  <c r="C25" i="7" s="1"/>
  <c r="D10" i="15" l="1"/>
  <c r="C115" i="12"/>
  <c r="C117" i="12" s="1"/>
  <c r="D21" i="15" s="1"/>
  <c r="C40" i="7"/>
  <c r="B70" i="7"/>
  <c r="A70" i="7"/>
  <c r="B69" i="7"/>
  <c r="A69" i="7"/>
  <c r="B63" i="7"/>
  <c r="B57" i="7"/>
  <c r="A57" i="7"/>
  <c r="C15" i="7"/>
  <c r="C9" i="7"/>
  <c r="B25" i="7"/>
  <c r="A25" i="7"/>
  <c r="B24" i="7"/>
  <c r="A24" i="7"/>
  <c r="C64" i="7" l="1"/>
  <c r="C42" i="7"/>
  <c r="C44" i="7" s="1"/>
  <c r="B18" i="7"/>
  <c r="A18" i="7"/>
  <c r="C49" i="7" l="1"/>
  <c r="C50" i="7" s="1"/>
  <c r="C10" i="7"/>
  <c r="C24" i="7" l="1"/>
  <c r="C4" i="15"/>
  <c r="C5" i="15" l="1"/>
  <c r="C63" i="7"/>
  <c r="C65" i="7" s="1"/>
  <c r="C70" i="7" l="1"/>
  <c r="C98" i="7"/>
  <c r="C99" i="7" s="1"/>
  <c r="C18" i="15"/>
  <c r="C9" i="15"/>
  <c r="C58" i="7"/>
  <c r="C26" i="7" l="1"/>
  <c r="C104" i="7"/>
  <c r="C19" i="15"/>
  <c r="C57" i="7" l="1"/>
  <c r="C59" i="7" s="1"/>
  <c r="C69" i="7" l="1"/>
  <c r="C71" i="7" s="1"/>
  <c r="C103" i="7" s="1"/>
  <c r="C105" i="7" s="1"/>
  <c r="C21" i="15" s="1"/>
  <c r="C6" i="15"/>
  <c r="C8" i="15" s="1"/>
  <c r="C10" i="15" l="1"/>
</calcChain>
</file>

<file path=xl/sharedStrings.xml><?xml version="1.0" encoding="utf-8"?>
<sst xmlns="http://schemas.openxmlformats.org/spreadsheetml/2006/main" count="361" uniqueCount="157">
  <si>
    <t>Unit</t>
  </si>
  <si>
    <t>Value</t>
  </si>
  <si>
    <t>m³</t>
  </si>
  <si>
    <t>nr</t>
  </si>
  <si>
    <t>Water</t>
  </si>
  <si>
    <t>Wastewater</t>
  </si>
  <si>
    <t>Yes</t>
  </si>
  <si>
    <t>No</t>
  </si>
  <si>
    <t>Site information</t>
  </si>
  <si>
    <t>Do you know the water volume you provide to site?</t>
  </si>
  <si>
    <t>Do you know the wastewater discharge volume on site?</t>
  </si>
  <si>
    <t>Household</t>
  </si>
  <si>
    <t>Fixed charges</t>
  </si>
  <si>
    <t>£</t>
  </si>
  <si>
    <t>£ per annum</t>
  </si>
  <si>
    <t>Non-household</t>
  </si>
  <si>
    <t xml:space="preserve">Water </t>
  </si>
  <si>
    <t>Charge</t>
  </si>
  <si>
    <t>Volume Charge</t>
  </si>
  <si>
    <t>£ per m³</t>
  </si>
  <si>
    <t>Volumetric charges</t>
  </si>
  <si>
    <t>Leakage adjustment</t>
  </si>
  <si>
    <t>%</t>
  </si>
  <si>
    <t>Volumetric charge</t>
  </si>
  <si>
    <t>Total water charges household</t>
  </si>
  <si>
    <t>Total volumetric charge household</t>
  </si>
  <si>
    <t>Answers</t>
  </si>
  <si>
    <t>Weighted average wholesale tariff</t>
  </si>
  <si>
    <t>Summary charges household</t>
  </si>
  <si>
    <t>Total water charges non-household</t>
  </si>
  <si>
    <t>Summary weighted average wholesale tariff</t>
  </si>
  <si>
    <t>Total water charges</t>
  </si>
  <si>
    <t>Volume summary</t>
  </si>
  <si>
    <t>Total water volume after leakage non-household</t>
  </si>
  <si>
    <t>Total water volume after leakage household</t>
  </si>
  <si>
    <t>Total water volume after leakage</t>
  </si>
  <si>
    <t>Charges summary</t>
  </si>
  <si>
    <t>Avoided costs</t>
  </si>
  <si>
    <t>Avoided cost</t>
  </si>
  <si>
    <t>Main pipes, wastewater sewers, communication pipes &amp; meters</t>
  </si>
  <si>
    <t>Avoided direct operational costs</t>
  </si>
  <si>
    <t>£ per property</t>
  </si>
  <si>
    <t>Avoided direct capital maintenance costs</t>
  </si>
  <si>
    <t>Allowed return</t>
  </si>
  <si>
    <t xml:space="preserve">Total avoided cost </t>
  </si>
  <si>
    <t xml:space="preserve">Pumping Stations </t>
  </si>
  <si>
    <t>Note: allowed return includes working capital adjustment</t>
  </si>
  <si>
    <t>Summary avoided costs</t>
  </si>
  <si>
    <t>£ per kW</t>
  </si>
  <si>
    <t>Household wholesale charges - to inform wholesale starting point</t>
  </si>
  <si>
    <t>Non-household wholesale charges - to inform wholesale starting point</t>
  </si>
  <si>
    <t>Meter Charge</t>
  </si>
  <si>
    <t>Total fixed charge household</t>
  </si>
  <si>
    <t>Total fixed charge non-household</t>
  </si>
  <si>
    <t>Total volumetric charge non-household</t>
  </si>
  <si>
    <t>Total properties</t>
  </si>
  <si>
    <t>Total avoided cost mains pipes, meters and communication pipes</t>
  </si>
  <si>
    <t>Which of the following services do you provide on site?</t>
  </si>
  <si>
    <t>Water household service</t>
  </si>
  <si>
    <t>Water non-household service</t>
  </si>
  <si>
    <t>Wastewater household service</t>
  </si>
  <si>
    <t>Wastewater non-household service</t>
  </si>
  <si>
    <t xml:space="preserve">Water household </t>
  </si>
  <si>
    <t>Water non-household</t>
  </si>
  <si>
    <t>Wastewater household</t>
  </si>
  <si>
    <t>Wastewater non-household</t>
  </si>
  <si>
    <t xml:space="preserve">Household volume per year </t>
  </si>
  <si>
    <t>Non-household volume per year</t>
  </si>
  <si>
    <t>Non-household properties</t>
  </si>
  <si>
    <t>Household properties</t>
  </si>
  <si>
    <t>Household discharged volume per year</t>
  </si>
  <si>
    <t>Non-household discharged volume per year</t>
  </si>
  <si>
    <t>kW</t>
  </si>
  <si>
    <t>Avoided cost water pumping stations</t>
  </si>
  <si>
    <t>Mains pipes, communication pipes and meters</t>
  </si>
  <si>
    <t>Pumping stations</t>
  </si>
  <si>
    <t>Total avoided costs water</t>
  </si>
  <si>
    <t>Final NAV tariff</t>
  </si>
  <si>
    <t>Summary avoided costs &amp; volumetric avoided</t>
  </si>
  <si>
    <t>Volumetric avoided cost water</t>
  </si>
  <si>
    <t>Weighted average wholesale tariff water</t>
  </si>
  <si>
    <t>Final NAV tariff water</t>
  </si>
  <si>
    <t>Total wastewater charges household</t>
  </si>
  <si>
    <t>Total wastewater charges non-household</t>
  </si>
  <si>
    <t>Total wastewater charges</t>
  </si>
  <si>
    <t>Total wastewater volume discharged</t>
  </si>
  <si>
    <t>Sewers</t>
  </si>
  <si>
    <t>Avoided cost mains pipes, communication pipes and meters</t>
  </si>
  <si>
    <t>Avoided cost sewers</t>
  </si>
  <si>
    <t>Total avoided cost sewers</t>
  </si>
  <si>
    <t>Avoided cost sewerage pumping stations</t>
  </si>
  <si>
    <t>Final NAV tariff wastewater</t>
  </si>
  <si>
    <t>Total avoided costs wastewater</t>
  </si>
  <si>
    <t>Volumetric avoided cost wastewater</t>
  </si>
  <si>
    <t>Weighted average wholesale tariff wastewater</t>
  </si>
  <si>
    <t>Standard volume water</t>
  </si>
  <si>
    <t>Standard return to sewer</t>
  </si>
  <si>
    <t>Total avoided cost sewerage pumping stations</t>
  </si>
  <si>
    <t>Total avoided cost water pumping stations</t>
  </si>
  <si>
    <t>Instructions</t>
  </si>
  <si>
    <t xml:space="preserve">1) Input the relevant inputs relating to your business into the "Inputs NAV" sheet </t>
  </si>
  <si>
    <t>2) Check over the "Schedules" and relevant "calc" sheet(s) to understand the details of the calculations</t>
  </si>
  <si>
    <t>Outputs summary</t>
  </si>
  <si>
    <t>Wastewater calc</t>
  </si>
  <si>
    <t>Water calc</t>
  </si>
  <si>
    <t xml:space="preserve">Wastewater </t>
  </si>
  <si>
    <t>Total wholesale charge</t>
  </si>
  <si>
    <t>Total wholesale fixed charge</t>
  </si>
  <si>
    <t>Total wholesale volume charge</t>
  </si>
  <si>
    <t>Weighted average wholesale charge</t>
  </si>
  <si>
    <t xml:space="preserve">Avoided costs - main pipes, wastewater sewers, communication pipes &amp; meters </t>
  </si>
  <si>
    <t>Total volume (after leakage adjustment)</t>
  </si>
  <si>
    <t>Avoided costs - pumping stations</t>
  </si>
  <si>
    <t>Total avoided costs</t>
  </si>
  <si>
    <t>3) The "Outputs summary" sheet summarises the charges, avoided costs and final NAV tariff</t>
  </si>
  <si>
    <t>4) The "Bulk charges for NAVs method statement" document gives an example if you need further guidance - this document along with this calculator can be found on our website here: https://corporate.wessexwater.co.uk/our-performance/our-charges</t>
  </si>
  <si>
    <t>Key</t>
  </si>
  <si>
    <t>Input cell</t>
  </si>
  <si>
    <t>Sewerage</t>
  </si>
  <si>
    <t>Publication date</t>
  </si>
  <si>
    <t>Version history</t>
  </si>
  <si>
    <t>Version number</t>
  </si>
  <si>
    <t>Version name</t>
  </si>
  <si>
    <t>Indicative charges 2023-24</t>
  </si>
  <si>
    <t>Household properties connected for SWD</t>
  </si>
  <si>
    <t>Non-household properties connected for SWD</t>
  </si>
  <si>
    <t>Total capacity of water pumping stations (if no pumping stations please enter 0)</t>
  </si>
  <si>
    <t>Total capacity of sewerage pumping stations (if no pumping stations please enter 0)</t>
  </si>
  <si>
    <t>Household properties not connected for SWD</t>
  </si>
  <si>
    <t>Non-household properties not connected for SWD</t>
  </si>
  <si>
    <t xml:space="preserve">Total fixed charge household </t>
  </si>
  <si>
    <t>SWD charge household</t>
  </si>
  <si>
    <t>HWD charge household</t>
  </si>
  <si>
    <t>SWD charge non-household</t>
  </si>
  <si>
    <t>HWD charge non-household</t>
  </si>
  <si>
    <t>Total fixed charge households connected for SWD</t>
  </si>
  <si>
    <t xml:space="preserve">Total fixed charge households not connected for SWD  </t>
  </si>
  <si>
    <t>Total fixed charge non-households connected for SWD</t>
  </si>
  <si>
    <t>Total fixed charge non-households not connected for SWD</t>
  </si>
  <si>
    <t>Summary charges non-household</t>
  </si>
  <si>
    <t>Summary of inputs</t>
  </si>
  <si>
    <t>Inputs NAV</t>
  </si>
  <si>
    <t>Cover sheet</t>
  </si>
  <si>
    <t xml:space="preserve">Final charges 2023-24 </t>
  </si>
  <si>
    <t>Foul</t>
  </si>
  <si>
    <t>Description</t>
  </si>
  <si>
    <t>Meter Charge*</t>
  </si>
  <si>
    <t>Drainage Charge*</t>
  </si>
  <si>
    <t>Charges schedule</t>
  </si>
  <si>
    <t>*For the purposes of simplicity when charging we make the assumption that all meters are the size of a standard meter of &lt;25mm.</t>
  </si>
  <si>
    <t>Surface Water Drainage</t>
  </si>
  <si>
    <t>Highway Drainage</t>
  </si>
  <si>
    <t>Surface Water Drainage**</t>
  </si>
  <si>
    <t>**Only payable where the property is connected for Surface Water Drainage</t>
  </si>
  <si>
    <t>Further information</t>
  </si>
  <si>
    <t xml:space="preserve">Further information and associated bulk charges for NAVs documents can be found on our website here: https://corporate.wessexwater.co.uk/our-performance/our-charges </t>
  </si>
  <si>
    <t xml:space="preserve">Formula update following customer feedback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</si>
</sst>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0.0000"/>
    <numFmt numFmtId="167" formatCode="_-* #,##0.0000_-;\-* #,##0.0000_-;_-* &quot;-&quot;??_-;_-@_-"/>
    <numFmt numFmtId="168" formatCode="0.0"/>
  </numFmts>
  <fonts count="1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0" borderId="0" xfId="0" applyFont="1"/>
    <xf numFmtId="0" fontId="0" fillId="0" borderId="0" xfId="0" applyFont="1"/>
    <xf numFmtId="164" fontId="0" fillId="0" borderId="0" xfId="1" applyNumberFormat="1" applyFont="1"/>
    <xf numFmtId="0" fontId="8" fillId="0" borderId="0" xfId="0" applyFont="1"/>
    <xf numFmtId="0" fontId="9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2" fillId="4" borderId="0" xfId="0" applyFont="1" applyFill="1"/>
    <xf numFmtId="3" fontId="0" fillId="4" borderId="0" xfId="0" applyNumberFormat="1" applyFill="1" applyAlignment="1">
      <alignment horizontal="center"/>
    </xf>
    <xf numFmtId="0" fontId="10" fillId="4" borderId="0" xfId="4" applyFont="1" applyFill="1" applyAlignment="1">
      <alignment vertical="center" wrapText="1"/>
    </xf>
    <xf numFmtId="10" fontId="0" fillId="0" borderId="0" xfId="0" applyNumberFormat="1"/>
    <xf numFmtId="166" fontId="0" fillId="0" borderId="0" xfId="0" applyNumberFormat="1"/>
    <xf numFmtId="3" fontId="0" fillId="0" borderId="0" xfId="0" applyNumberFormat="1"/>
    <xf numFmtId="0" fontId="8" fillId="7" borderId="0" xfId="0" applyFont="1" applyFill="1"/>
    <xf numFmtId="0" fontId="0" fillId="7" borderId="0" xfId="0" applyFill="1"/>
    <xf numFmtId="0" fontId="4" fillId="8" borderId="0" xfId="0" applyFont="1" applyFill="1"/>
    <xf numFmtId="0" fontId="0" fillId="8" borderId="0" xfId="0" applyFill="1"/>
    <xf numFmtId="0" fontId="0" fillId="0" borderId="1" xfId="0" applyBorder="1"/>
    <xf numFmtId="164" fontId="0" fillId="0" borderId="1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0" fontId="0" fillId="9" borderId="0" xfId="0" applyFill="1"/>
    <xf numFmtId="0" fontId="0" fillId="10" borderId="0" xfId="0" applyFill="1"/>
    <xf numFmtId="0" fontId="2" fillId="9" borderId="0" xfId="0" applyFont="1" applyFill="1"/>
    <xf numFmtId="0" fontId="13" fillId="4" borderId="0" xfId="0" applyFont="1" applyFill="1" applyAlignment="1">
      <alignment horizontal="left"/>
    </xf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11" borderId="0" xfId="0" applyFont="1" applyFill="1"/>
    <xf numFmtId="43" fontId="0" fillId="0" borderId="1" xfId="0" applyNumberFormat="1" applyBorder="1"/>
    <xf numFmtId="43" fontId="0" fillId="0" borderId="2" xfId="0" applyNumberFormat="1" applyBorder="1"/>
    <xf numFmtId="167" fontId="0" fillId="0" borderId="2" xfId="1" applyNumberFormat="1" applyFont="1" applyBorder="1"/>
    <xf numFmtId="9" fontId="0" fillId="0" borderId="0" xfId="0" applyNumberFormat="1"/>
    <xf numFmtId="0" fontId="0" fillId="12" borderId="0" xfId="0" applyFill="1"/>
    <xf numFmtId="164" fontId="0" fillId="12" borderId="0" xfId="1" applyNumberFormat="1" applyFont="1" applyFill="1"/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" fillId="0" borderId="3" xfId="0" applyFont="1" applyBorder="1" applyAlignment="1">
      <alignment wrapText="1"/>
    </xf>
    <xf numFmtId="164" fontId="0" fillId="7" borderId="0" xfId="1" applyNumberFormat="1" applyFont="1" applyFill="1"/>
    <xf numFmtId="164" fontId="0" fillId="7" borderId="0" xfId="0" applyNumberFormat="1" applyFill="1"/>
    <xf numFmtId="0" fontId="0" fillId="13" borderId="0" xfId="0" applyFill="1"/>
    <xf numFmtId="164" fontId="0" fillId="13" borderId="0" xfId="1" applyNumberFormat="1" applyFont="1" applyFill="1"/>
    <xf numFmtId="164" fontId="0" fillId="13" borderId="0" xfId="0" applyNumberFormat="1" applyFill="1"/>
    <xf numFmtId="0" fontId="2" fillId="10" borderId="0" xfId="0" applyFont="1" applyFill="1"/>
    <xf numFmtId="3" fontId="12" fillId="4" borderId="0" xfId="3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/>
    <xf numFmtId="0" fontId="8" fillId="8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164" fontId="0" fillId="0" borderId="0" xfId="0" applyNumberFormat="1" applyFont="1"/>
    <xf numFmtId="0" fontId="0" fillId="0" borderId="3" xfId="0" applyFont="1" applyBorder="1" applyAlignment="1">
      <alignment wrapText="1"/>
    </xf>
    <xf numFmtId="14" fontId="0" fillId="0" borderId="3" xfId="0" applyNumberFormat="1" applyFont="1" applyBorder="1" applyAlignment="1">
      <alignment wrapText="1"/>
    </xf>
    <xf numFmtId="168" fontId="0" fillId="0" borderId="3" xfId="0" applyNumberFormat="1" applyFont="1" applyBorder="1" applyAlignment="1">
      <alignment wrapText="1"/>
    </xf>
    <xf numFmtId="3" fontId="12" fillId="4" borderId="0" xfId="3" applyNumberFormat="1" applyFont="1" applyFill="1" applyAlignment="1">
      <alignment vertical="top"/>
    </xf>
    <xf numFmtId="3" fontId="12" fillId="4" borderId="0" xfId="3" applyNumberFormat="1" applyFont="1" applyFill="1" applyAlignment="1">
      <alignment vertical="top" wrapText="1"/>
    </xf>
    <xf numFmtId="3" fontId="12" fillId="4" borderId="0" xfId="3" applyNumberFormat="1" applyFont="1" applyFill="1" applyAlignment="1">
      <alignment horizontal="left" vertical="top" wrapText="1"/>
    </xf>
    <xf numFmtId="0" fontId="8" fillId="4" borderId="0" xfId="4" applyFont="1" applyFill="1" applyAlignment="1">
      <alignment vertical="center"/>
    </xf>
    <xf numFmtId="0" fontId="13" fillId="4" borderId="0" xfId="0" applyFont="1" applyFill="1"/>
    <xf numFmtId="0" fontId="0" fillId="0" borderId="4" xfId="0" applyBorder="1"/>
    <xf numFmtId="167" fontId="0" fillId="7" borderId="4" xfId="1" applyNumberFormat="1" applyFont="1" applyFill="1" applyBorder="1"/>
    <xf numFmtId="167" fontId="0" fillId="13" borderId="4" xfId="1" applyNumberFormat="1" applyFont="1" applyFill="1" applyBorder="1"/>
    <xf numFmtId="0" fontId="2" fillId="0" borderId="2" xfId="0" applyFont="1" applyBorder="1"/>
    <xf numFmtId="167" fontId="2" fillId="7" borderId="2" xfId="1" applyNumberFormat="1" applyFont="1" applyFill="1" applyBorder="1"/>
    <xf numFmtId="167" fontId="2" fillId="13" borderId="2" xfId="1" applyNumberFormat="1" applyFont="1" applyFill="1" applyBorder="1"/>
    <xf numFmtId="168" fontId="2" fillId="0" borderId="3" xfId="0" applyNumberFormat="1" applyFont="1" applyBorder="1"/>
    <xf numFmtId="14" fontId="2" fillId="0" borderId="3" xfId="0" applyNumberFormat="1" applyFont="1" applyBorder="1"/>
    <xf numFmtId="0" fontId="9" fillId="7" borderId="3" xfId="0" applyFont="1" applyFill="1" applyBorder="1" applyAlignment="1">
      <alignment horizontal="left" vertical="center" wrapText="1"/>
    </xf>
    <xf numFmtId="3" fontId="7" fillId="4" borderId="3" xfId="3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0" fillId="6" borderId="3" xfId="3" applyFont="1" applyFill="1" applyBorder="1" applyAlignment="1">
      <alignment horizontal="center"/>
    </xf>
    <xf numFmtId="0" fontId="0" fillId="6" borderId="3" xfId="3" applyFont="1" applyFill="1" applyBorder="1"/>
    <xf numFmtId="0" fontId="9" fillId="7" borderId="7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165" fontId="7" fillId="4" borderId="3" xfId="3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top" wrapText="1"/>
    </xf>
    <xf numFmtId="43" fontId="7" fillId="5" borderId="3" xfId="5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43" fontId="11" fillId="5" borderId="3" xfId="5" applyFont="1" applyFill="1" applyBorder="1" applyAlignment="1">
      <alignment vertical="top" wrapText="1"/>
    </xf>
    <xf numFmtId="0" fontId="9" fillId="0" borderId="0" xfId="0" applyFont="1" applyFill="1"/>
    <xf numFmtId="0" fontId="2" fillId="0" borderId="0" xfId="0" applyFont="1" applyFill="1"/>
    <xf numFmtId="3" fontId="12" fillId="4" borderId="9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center"/>
    </xf>
    <xf numFmtId="3" fontId="12" fillId="4" borderId="9" xfId="3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2" fontId="0" fillId="0" borderId="5" xfId="0" applyNumberFormat="1" applyFont="1" applyBorder="1" applyAlignment="1">
      <alignment wrapText="1"/>
    </xf>
    <xf numFmtId="2" fontId="0" fillId="0" borderId="3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0" fillId="4" borderId="3" xfId="0" applyFont="1" applyFill="1" applyBorder="1"/>
    <xf numFmtId="3" fontId="14" fillId="4" borderId="0" xfId="3" applyNumberFormat="1" applyFont="1" applyFill="1" applyAlignment="1">
      <alignment vertical="center"/>
    </xf>
    <xf numFmtId="3" fontId="14" fillId="4" borderId="0" xfId="3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168" fontId="0" fillId="0" borderId="3" xfId="0" applyNumberFormat="1" applyFont="1" applyBorder="1"/>
    <xf numFmtId="14" fontId="0" fillId="0" borderId="3" xfId="0" applyNumberFormat="1" applyFont="1" applyBorder="1"/>
    <xf numFmtId="3" fontId="13" fillId="4" borderId="0" xfId="0" applyNumberFormat="1" applyFont="1" applyFill="1" applyAlignment="1">
      <alignment horizontal="left"/>
    </xf>
    <xf numFmtId="2" fontId="7" fillId="5" borderId="3" xfId="5" applyNumberFormat="1" applyFont="1" applyFill="1" applyBorder="1" applyAlignment="1">
      <alignment horizontal="center" vertical="top" wrapText="1"/>
    </xf>
    <xf numFmtId="2" fontId="11" fillId="5" borderId="3" xfId="5" applyNumberFormat="1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</cellXfs>
  <cellStyles count="6">
    <cellStyle name="Comma" xfId="1" builtinId="3"/>
    <cellStyle name="Comma 11 7" xfId="5" xr:uid="{831D10B8-8946-41E0-BFB6-5C063647056C}"/>
    <cellStyle name="Normal" xfId="0" builtinId="0"/>
    <cellStyle name="Normal 2 2 4 17" xfId="4" xr:uid="{C6B5ABDE-2EC3-4F49-829A-2C641EEAD7EB}"/>
    <cellStyle name="Normal 2 3" xfId="2" xr:uid="{F6C816B2-1A66-4A58-9718-C30E7C1D6A99}"/>
    <cellStyle name="Normal 2 4" xfId="3" xr:uid="{AAE5CBF9-F47F-40D0-841B-469185B81AF1}"/>
  </cellStyles>
  <dxfs count="13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51B7-FDDA-4C5A-90AD-4D55B39CFA5D}">
  <dimension ref="A1:C23"/>
  <sheetViews>
    <sheetView tabSelected="1" zoomScaleNormal="100" workbookViewId="0">
      <selection activeCell="C19" sqref="C19"/>
    </sheetView>
  </sheetViews>
  <sheetFormatPr defaultRowHeight="13.8" x14ac:dyDescent="0.25"/>
  <cols>
    <col min="1" max="1" width="10.5" customWidth="1"/>
    <col min="2" max="2" width="27.59765625" customWidth="1"/>
    <col min="3" max="3" width="14.8984375" customWidth="1"/>
    <col min="5" max="7" width="8.796875" customWidth="1"/>
  </cols>
  <sheetData>
    <row r="1" spans="1:3" x14ac:dyDescent="0.25">
      <c r="A1" s="53" t="s">
        <v>142</v>
      </c>
    </row>
    <row r="3" spans="1:3" x14ac:dyDescent="0.25">
      <c r="A3" s="1" t="s">
        <v>99</v>
      </c>
    </row>
    <row r="5" spans="1:3" x14ac:dyDescent="0.25">
      <c r="A5" t="s">
        <v>100</v>
      </c>
    </row>
    <row r="6" spans="1:3" x14ac:dyDescent="0.25">
      <c r="A6" t="s">
        <v>101</v>
      </c>
    </row>
    <row r="7" spans="1:3" x14ac:dyDescent="0.25">
      <c r="A7" t="s">
        <v>114</v>
      </c>
    </row>
    <row r="8" spans="1:3" x14ac:dyDescent="0.25">
      <c r="A8" t="s">
        <v>115</v>
      </c>
    </row>
    <row r="10" spans="1:3" x14ac:dyDescent="0.25">
      <c r="A10" s="1" t="s">
        <v>116</v>
      </c>
    </row>
    <row r="12" spans="1:3" x14ac:dyDescent="0.25">
      <c r="A12" s="41"/>
      <c r="B12" t="s">
        <v>117</v>
      </c>
    </row>
    <row r="14" spans="1:3" x14ac:dyDescent="0.25">
      <c r="A14" s="1" t="s">
        <v>120</v>
      </c>
    </row>
    <row r="16" spans="1:3" ht="27.6" x14ac:dyDescent="0.25">
      <c r="A16" s="44" t="s">
        <v>121</v>
      </c>
      <c r="B16" s="44" t="s">
        <v>122</v>
      </c>
      <c r="C16" s="44" t="s">
        <v>119</v>
      </c>
    </row>
    <row r="17" spans="1:3" x14ac:dyDescent="0.25">
      <c r="A17" s="61">
        <v>1</v>
      </c>
      <c r="B17" s="59" t="s">
        <v>123</v>
      </c>
      <c r="C17" s="60">
        <v>44896</v>
      </c>
    </row>
    <row r="18" spans="1:3" x14ac:dyDescent="0.25">
      <c r="A18" s="108">
        <v>1.1000000000000001</v>
      </c>
      <c r="B18" s="59" t="s">
        <v>143</v>
      </c>
      <c r="C18" s="109">
        <v>44958</v>
      </c>
    </row>
    <row r="19" spans="1:3" ht="27.6" x14ac:dyDescent="0.25">
      <c r="A19" s="73">
        <v>1.2</v>
      </c>
      <c r="B19" s="44" t="s">
        <v>156</v>
      </c>
      <c r="C19" s="74">
        <v>44958</v>
      </c>
    </row>
    <row r="21" spans="1:3" x14ac:dyDescent="0.25">
      <c r="A21" s="1" t="s">
        <v>154</v>
      </c>
    </row>
    <row r="22" spans="1:3" x14ac:dyDescent="0.25">
      <c r="A22" s="1"/>
    </row>
    <row r="23" spans="1:3" x14ac:dyDescent="0.25">
      <c r="A23" t="s">
        <v>155</v>
      </c>
    </row>
  </sheetData>
  <conditionalFormatting sqref="A12">
    <cfRule type="expression" dxfId="12" priority="1">
      <formula>$C$7="No"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B698-FFA1-41EE-95FE-F4D9AEC718A4}">
  <sheetPr>
    <tabColor theme="7" tint="0.79998168889431442"/>
  </sheetPr>
  <dimension ref="A1:C37"/>
  <sheetViews>
    <sheetView zoomScaleNormal="100" workbookViewId="0">
      <selection activeCell="A24" sqref="A24"/>
    </sheetView>
  </sheetViews>
  <sheetFormatPr defaultRowHeight="13.8" x14ac:dyDescent="0.25"/>
  <cols>
    <col min="1" max="1" width="54.09765625" customWidth="1"/>
    <col min="2" max="2" width="4.5" bestFit="1" customWidth="1"/>
    <col min="3" max="3" width="10.09765625" bestFit="1" customWidth="1"/>
    <col min="4" max="4" width="22.3984375" bestFit="1" customWidth="1"/>
    <col min="5" max="5" width="15.8984375" bestFit="1" customWidth="1"/>
  </cols>
  <sheetData>
    <row r="1" spans="1:3" x14ac:dyDescent="0.25">
      <c r="A1" s="53" t="s">
        <v>141</v>
      </c>
    </row>
    <row r="3" spans="1:3" x14ac:dyDescent="0.25">
      <c r="A3" s="35" t="s">
        <v>8</v>
      </c>
      <c r="B3" s="35" t="s">
        <v>0</v>
      </c>
      <c r="C3" s="35" t="s">
        <v>1</v>
      </c>
    </row>
    <row r="4" spans="1:3" ht="14.4" x14ac:dyDescent="0.3">
      <c r="A4" s="4"/>
    </row>
    <row r="5" spans="1:3" x14ac:dyDescent="0.25">
      <c r="A5" s="5" t="s">
        <v>57</v>
      </c>
    </row>
    <row r="6" spans="1:3" x14ac:dyDescent="0.25">
      <c r="A6" t="s">
        <v>58</v>
      </c>
      <c r="C6" s="40" t="s">
        <v>6</v>
      </c>
    </row>
    <row r="7" spans="1:3" x14ac:dyDescent="0.25">
      <c r="A7" t="s">
        <v>59</v>
      </c>
      <c r="C7" s="40" t="s">
        <v>6</v>
      </c>
    </row>
    <row r="8" spans="1:3" x14ac:dyDescent="0.25">
      <c r="A8" t="s">
        <v>60</v>
      </c>
      <c r="C8" s="40" t="s">
        <v>6</v>
      </c>
    </row>
    <row r="9" spans="1:3" x14ac:dyDescent="0.25">
      <c r="A9" t="s">
        <v>61</v>
      </c>
      <c r="C9" s="40" t="s">
        <v>6</v>
      </c>
    </row>
    <row r="11" spans="1:3" x14ac:dyDescent="0.25">
      <c r="A11" t="s">
        <v>9</v>
      </c>
    </row>
    <row r="12" spans="1:3" x14ac:dyDescent="0.25">
      <c r="A12" t="s">
        <v>62</v>
      </c>
      <c r="C12" s="40" t="s">
        <v>6</v>
      </c>
    </row>
    <row r="13" spans="1:3" x14ac:dyDescent="0.25">
      <c r="A13" t="s">
        <v>63</v>
      </c>
      <c r="C13" s="40" t="s">
        <v>6</v>
      </c>
    </row>
    <row r="15" spans="1:3" x14ac:dyDescent="0.25">
      <c r="A15" t="s">
        <v>10</v>
      </c>
    </row>
    <row r="16" spans="1:3" x14ac:dyDescent="0.25">
      <c r="A16" t="s">
        <v>64</v>
      </c>
      <c r="C16" s="40" t="s">
        <v>6</v>
      </c>
    </row>
    <row r="17" spans="1:3" x14ac:dyDescent="0.25">
      <c r="A17" t="s">
        <v>65</v>
      </c>
      <c r="C17" s="40" t="s">
        <v>6</v>
      </c>
    </row>
    <row r="20" spans="1:3" x14ac:dyDescent="0.25">
      <c r="A20" s="2" t="s">
        <v>4</v>
      </c>
      <c r="B20" s="2"/>
      <c r="C20" s="2"/>
    </row>
    <row r="22" spans="1:3" x14ac:dyDescent="0.25">
      <c r="A22" t="s">
        <v>69</v>
      </c>
      <c r="B22" t="s">
        <v>3</v>
      </c>
      <c r="C22" s="41"/>
    </row>
    <row r="23" spans="1:3" x14ac:dyDescent="0.25">
      <c r="A23" t="s">
        <v>66</v>
      </c>
      <c r="B23" t="s">
        <v>2</v>
      </c>
      <c r="C23" s="41"/>
    </row>
    <row r="24" spans="1:3" x14ac:dyDescent="0.25">
      <c r="A24" t="s">
        <v>68</v>
      </c>
      <c r="B24" t="s">
        <v>3</v>
      </c>
      <c r="C24" s="41"/>
    </row>
    <row r="25" spans="1:3" x14ac:dyDescent="0.25">
      <c r="A25" t="s">
        <v>67</v>
      </c>
      <c r="B25" t="s">
        <v>2</v>
      </c>
      <c r="C25" s="41"/>
    </row>
    <row r="26" spans="1:3" ht="27.6" x14ac:dyDescent="0.25">
      <c r="A26" s="52" t="s">
        <v>126</v>
      </c>
      <c r="B26" t="s">
        <v>72</v>
      </c>
      <c r="C26" s="41"/>
    </row>
    <row r="29" spans="1:3" x14ac:dyDescent="0.25">
      <c r="A29" s="3" t="s">
        <v>5</v>
      </c>
      <c r="B29" s="3"/>
      <c r="C29" s="3"/>
    </row>
    <row r="31" spans="1:3" x14ac:dyDescent="0.25">
      <c r="A31" t="s">
        <v>124</v>
      </c>
      <c r="B31" t="s">
        <v>3</v>
      </c>
      <c r="C31" s="41"/>
    </row>
    <row r="32" spans="1:3" x14ac:dyDescent="0.25">
      <c r="A32" t="s">
        <v>128</v>
      </c>
      <c r="B32" t="s">
        <v>3</v>
      </c>
      <c r="C32" s="41"/>
    </row>
    <row r="33" spans="1:3" x14ac:dyDescent="0.25">
      <c r="A33" t="s">
        <v>70</v>
      </c>
      <c r="B33" t="s">
        <v>2</v>
      </c>
      <c r="C33" s="41"/>
    </row>
    <row r="34" spans="1:3" x14ac:dyDescent="0.25">
      <c r="A34" t="s">
        <v>125</v>
      </c>
      <c r="B34" t="s">
        <v>3</v>
      </c>
      <c r="C34" s="41"/>
    </row>
    <row r="35" spans="1:3" x14ac:dyDescent="0.25">
      <c r="A35" t="s">
        <v>129</v>
      </c>
      <c r="B35" t="s">
        <v>3</v>
      </c>
      <c r="C35" s="41"/>
    </row>
    <row r="36" spans="1:3" x14ac:dyDescent="0.25">
      <c r="A36" t="s">
        <v>71</v>
      </c>
      <c r="B36" t="s">
        <v>2</v>
      </c>
      <c r="C36" s="41"/>
    </row>
    <row r="37" spans="1:3" ht="27.6" x14ac:dyDescent="0.25">
      <c r="A37" s="52" t="s">
        <v>127</v>
      </c>
      <c r="B37" t="s">
        <v>72</v>
      </c>
      <c r="C37" s="41"/>
    </row>
  </sheetData>
  <conditionalFormatting sqref="A22:C22">
    <cfRule type="expression" dxfId="11" priority="17">
      <formula>$C$6="No"</formula>
    </cfRule>
  </conditionalFormatting>
  <conditionalFormatting sqref="A24:C24">
    <cfRule type="expression" dxfId="10" priority="16">
      <formula>$C$7="No"</formula>
    </cfRule>
  </conditionalFormatting>
  <conditionalFormatting sqref="A23:C23">
    <cfRule type="expression" dxfId="9" priority="14">
      <formula>$C$12="No"</formula>
    </cfRule>
  </conditionalFormatting>
  <conditionalFormatting sqref="A25:C25">
    <cfRule type="expression" dxfId="8" priority="12">
      <formula>$C$13="No"</formula>
    </cfRule>
  </conditionalFormatting>
  <conditionalFormatting sqref="A33:C33">
    <cfRule type="expression" dxfId="7" priority="11">
      <formula>$C$16="No"</formula>
    </cfRule>
  </conditionalFormatting>
  <conditionalFormatting sqref="A36:C36">
    <cfRule type="expression" dxfId="6" priority="10">
      <formula>$C$17="No"</formula>
    </cfRule>
  </conditionalFormatting>
  <conditionalFormatting sqref="A31:C33">
    <cfRule type="expression" dxfId="5" priority="8">
      <formula>$C$8="No"</formula>
    </cfRule>
  </conditionalFormatting>
  <conditionalFormatting sqref="A34:C36">
    <cfRule type="expression" dxfId="4" priority="6">
      <formula>$C$9="No"</formula>
    </cfRule>
  </conditionalFormatting>
  <conditionalFormatting sqref="A16:C16">
    <cfRule type="expression" dxfId="3" priority="5">
      <formula>$C$8="No"</formula>
    </cfRule>
  </conditionalFormatting>
  <conditionalFormatting sqref="A17:C17">
    <cfRule type="expression" dxfId="2" priority="4">
      <formula>$C$9="No"</formula>
    </cfRule>
  </conditionalFormatting>
  <conditionalFormatting sqref="A26:C26">
    <cfRule type="expression" dxfId="1" priority="2">
      <formula>AND($C$6="No",$C$7="No")</formula>
    </cfRule>
  </conditionalFormatting>
  <conditionalFormatting sqref="A37:C37">
    <cfRule type="expression" dxfId="0" priority="1">
      <formula>AND($C$8="No",$C$9="No")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1F6DE-C456-4496-AF6F-E8E939442EB7}">
          <x14:formula1>
            <xm:f>Data!$A$3:$A$4</xm:f>
          </x14:formula1>
          <xm:sqref>C6:C9 C16:C17 C12:C13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92AC-A821-4C4B-9A6D-868068C13AB2}">
  <sheetPr>
    <tabColor theme="7"/>
  </sheetPr>
  <dimension ref="A1:C37"/>
  <sheetViews>
    <sheetView zoomScaleNormal="100" workbookViewId="0">
      <selection activeCell="D13" sqref="D13"/>
    </sheetView>
  </sheetViews>
  <sheetFormatPr defaultRowHeight="13.8" x14ac:dyDescent="0.25"/>
  <cols>
    <col min="1" max="1" width="54.09765625" bestFit="1" customWidth="1"/>
    <col min="2" max="2" width="4.5" bestFit="1" customWidth="1"/>
    <col min="3" max="3" width="10.09765625" bestFit="1" customWidth="1"/>
    <col min="4" max="4" width="22.3984375" bestFit="1" customWidth="1"/>
    <col min="5" max="5" width="15.8984375" bestFit="1" customWidth="1"/>
  </cols>
  <sheetData>
    <row r="1" spans="1:3" x14ac:dyDescent="0.25">
      <c r="A1" s="53" t="s">
        <v>140</v>
      </c>
    </row>
    <row r="3" spans="1:3" x14ac:dyDescent="0.25">
      <c r="A3" s="35" t="s">
        <v>8</v>
      </c>
      <c r="B3" s="35" t="s">
        <v>0</v>
      </c>
      <c r="C3" s="35" t="s">
        <v>1</v>
      </c>
    </row>
    <row r="4" spans="1:3" ht="14.4" x14ac:dyDescent="0.3">
      <c r="A4" s="4"/>
    </row>
    <row r="5" spans="1:3" x14ac:dyDescent="0.25">
      <c r="A5" s="5" t="s">
        <v>57</v>
      </c>
    </row>
    <row r="6" spans="1:3" x14ac:dyDescent="0.25">
      <c r="A6" t="s">
        <v>58</v>
      </c>
      <c r="C6" t="str">
        <f>'Inputs NAV'!C6</f>
        <v>Yes</v>
      </c>
    </row>
    <row r="7" spans="1:3" x14ac:dyDescent="0.25">
      <c r="A7" t="s">
        <v>59</v>
      </c>
      <c r="C7" t="str">
        <f>'Inputs NAV'!C7</f>
        <v>Yes</v>
      </c>
    </row>
    <row r="8" spans="1:3" x14ac:dyDescent="0.25">
      <c r="A8" t="s">
        <v>60</v>
      </c>
      <c r="C8" t="str">
        <f>'Inputs NAV'!C8</f>
        <v>Yes</v>
      </c>
    </row>
    <row r="9" spans="1:3" x14ac:dyDescent="0.25">
      <c r="A9" t="s">
        <v>61</v>
      </c>
      <c r="C9" t="str">
        <f>'Inputs NAV'!C9</f>
        <v>Yes</v>
      </c>
    </row>
    <row r="11" spans="1:3" x14ac:dyDescent="0.25">
      <c r="A11" t="s">
        <v>9</v>
      </c>
    </row>
    <row r="12" spans="1:3" x14ac:dyDescent="0.25">
      <c r="A12" t="s">
        <v>62</v>
      </c>
      <c r="C12" t="str">
        <f>'Inputs NAV'!C12</f>
        <v>Yes</v>
      </c>
    </row>
    <row r="13" spans="1:3" x14ac:dyDescent="0.25">
      <c r="A13" t="s">
        <v>63</v>
      </c>
      <c r="C13" t="str">
        <f>'Inputs NAV'!C13</f>
        <v>Yes</v>
      </c>
    </row>
    <row r="15" spans="1:3" x14ac:dyDescent="0.25">
      <c r="A15" t="s">
        <v>10</v>
      </c>
    </row>
    <row r="16" spans="1:3" x14ac:dyDescent="0.25">
      <c r="A16" t="s">
        <v>64</v>
      </c>
      <c r="C16" t="str">
        <f>'Inputs NAV'!C16</f>
        <v>Yes</v>
      </c>
    </row>
    <row r="17" spans="1:3" x14ac:dyDescent="0.25">
      <c r="A17" t="s">
        <v>65</v>
      </c>
      <c r="C17" t="str">
        <f>'Inputs NAV'!C17</f>
        <v>Yes</v>
      </c>
    </row>
    <row r="20" spans="1:3" x14ac:dyDescent="0.25">
      <c r="A20" s="2" t="s">
        <v>4</v>
      </c>
      <c r="B20" s="2"/>
      <c r="C20" s="2"/>
    </row>
    <row r="22" spans="1:3" x14ac:dyDescent="0.25">
      <c r="A22" t="s">
        <v>69</v>
      </c>
      <c r="B22" t="s">
        <v>3</v>
      </c>
      <c r="C22" s="6">
        <f>IF(C6="YES",'Inputs NAV'!C22,0)</f>
        <v>0</v>
      </c>
    </row>
    <row r="23" spans="1:3" x14ac:dyDescent="0.25">
      <c r="A23" t="s">
        <v>66</v>
      </c>
      <c r="B23" t="s">
        <v>2</v>
      </c>
      <c r="C23" s="6">
        <f>IF(C6="YES",IF(C12="YES",'Inputs NAV'!C23,C22*Data!A$10),0)</f>
        <v>0</v>
      </c>
    </row>
    <row r="24" spans="1:3" x14ac:dyDescent="0.25">
      <c r="A24" t="s">
        <v>68</v>
      </c>
      <c r="B24" t="s">
        <v>3</v>
      </c>
      <c r="C24" s="6">
        <f>IF(C7="YES",'Inputs NAV'!C24,0)</f>
        <v>0</v>
      </c>
    </row>
    <row r="25" spans="1:3" x14ac:dyDescent="0.25">
      <c r="A25" t="s">
        <v>67</v>
      </c>
      <c r="B25" t="s">
        <v>2</v>
      </c>
      <c r="C25" s="6">
        <f>IF(C7="Yes",IF(C13="No",C24*Data!A$10,'Inputs NAV'!C25),0)</f>
        <v>0</v>
      </c>
    </row>
    <row r="26" spans="1:3" ht="27.6" x14ac:dyDescent="0.25">
      <c r="A26" s="52" t="s">
        <v>126</v>
      </c>
      <c r="B26" t="s">
        <v>72</v>
      </c>
      <c r="C26" s="6">
        <f>IF(OR(C6="YES",C7="YES"),'Inputs NAV'!C26,0)</f>
        <v>0</v>
      </c>
    </row>
    <row r="29" spans="1:3" x14ac:dyDescent="0.25">
      <c r="A29" s="3" t="s">
        <v>5</v>
      </c>
      <c r="B29" s="3"/>
      <c r="C29" s="3"/>
    </row>
    <row r="31" spans="1:3" x14ac:dyDescent="0.25">
      <c r="A31" t="s">
        <v>124</v>
      </c>
      <c r="B31" t="s">
        <v>3</v>
      </c>
      <c r="C31" s="6">
        <f>IF(C8="YES",'Inputs NAV'!C31,0)</f>
        <v>0</v>
      </c>
    </row>
    <row r="32" spans="1:3" x14ac:dyDescent="0.25">
      <c r="A32" t="s">
        <v>128</v>
      </c>
      <c r="B32" t="s">
        <v>3</v>
      </c>
      <c r="C32" s="6">
        <f>IF(C8="YES",'Inputs NAV'!C32,0)</f>
        <v>0</v>
      </c>
    </row>
    <row r="33" spans="1:3" x14ac:dyDescent="0.25">
      <c r="A33" t="s">
        <v>70</v>
      </c>
      <c r="B33" t="s">
        <v>2</v>
      </c>
      <c r="C33" s="6">
        <f>IF(C8="YES",IF(C16="YES",'Inputs NAV'!C33,IF((C12="Yes"),'Inputs NAV'!C23*(1-Data!A$7)*Data!A$13,(C32*Data!A$10*(1-Data!A$7)*Data!A$13))),0)</f>
        <v>0</v>
      </c>
    </row>
    <row r="34" spans="1:3" x14ac:dyDescent="0.25">
      <c r="A34" t="s">
        <v>125</v>
      </c>
      <c r="B34" t="s">
        <v>3</v>
      </c>
      <c r="C34" s="6">
        <f>IF(C9="YES",'Inputs NAV'!C34,0)</f>
        <v>0</v>
      </c>
    </row>
    <row r="35" spans="1:3" x14ac:dyDescent="0.25">
      <c r="A35" t="s">
        <v>129</v>
      </c>
      <c r="B35" t="s">
        <v>3</v>
      </c>
      <c r="C35" s="6">
        <f>IF(C9="YES",'Inputs NAV'!C35,0)</f>
        <v>0</v>
      </c>
    </row>
    <row r="36" spans="1:3" x14ac:dyDescent="0.25">
      <c r="A36" t="s">
        <v>71</v>
      </c>
      <c r="B36" t="s">
        <v>2</v>
      </c>
      <c r="C36" s="6">
        <f>IF(C9="YES",IF(C17="YES",'Inputs NAV'!C36,IF((C13="Yes"),'Inputs NAV'!C25*(1-Data!A$7)*Data!A$13,(C35*Data!A$10*(1-Data!A$7)*Data!A$13))),0)</f>
        <v>0</v>
      </c>
    </row>
    <row r="37" spans="1:3" ht="27.6" x14ac:dyDescent="0.25">
      <c r="A37" s="52" t="s">
        <v>127</v>
      </c>
      <c r="B37" t="s">
        <v>72</v>
      </c>
      <c r="C37" s="6">
        <f>IF(OR(C8="YES",C9="YES"),'Inputs NAV'!C37,0)</f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9ADB-FD7F-407A-AE45-C0A2DF78F8F2}">
  <sheetPr>
    <tabColor theme="6" tint="0.39997558519241921"/>
  </sheetPr>
  <dimension ref="A1:F52"/>
  <sheetViews>
    <sheetView zoomScaleNormal="100" workbookViewId="0">
      <selection activeCell="F64" sqref="F64"/>
    </sheetView>
  </sheetViews>
  <sheetFormatPr defaultRowHeight="13.8" x14ac:dyDescent="0.25"/>
  <cols>
    <col min="1" max="1" width="37.5" customWidth="1"/>
    <col min="2" max="2" width="13.3984375" bestFit="1" customWidth="1"/>
    <col min="3" max="6" width="13.796875" customWidth="1"/>
    <col min="7" max="8" width="12.69921875" customWidth="1"/>
  </cols>
  <sheetData>
    <row r="1" spans="1:6" x14ac:dyDescent="0.25">
      <c r="A1" s="8" t="s">
        <v>148</v>
      </c>
      <c r="B1" s="10"/>
      <c r="C1" s="10"/>
      <c r="D1" s="10"/>
      <c r="E1" s="10"/>
      <c r="F1" s="10"/>
    </row>
    <row r="2" spans="1:6" x14ac:dyDescent="0.25">
      <c r="A2" s="11"/>
      <c r="B2" s="10"/>
      <c r="C2" s="10"/>
      <c r="D2" s="10"/>
      <c r="E2" s="10"/>
      <c r="F2" s="10"/>
    </row>
    <row r="3" spans="1:6" x14ac:dyDescent="0.25">
      <c r="A3" s="31" t="s">
        <v>49</v>
      </c>
      <c r="B3" s="31"/>
      <c r="C3" s="31"/>
      <c r="D3" s="31"/>
      <c r="E3" s="31"/>
      <c r="F3" s="31"/>
    </row>
    <row r="4" spans="1:6" x14ac:dyDescent="0.25">
      <c r="A4" s="10"/>
      <c r="B4" s="10"/>
      <c r="C4" s="10"/>
      <c r="D4" s="10"/>
      <c r="E4" s="10"/>
      <c r="F4" s="10"/>
    </row>
    <row r="5" spans="1:6" x14ac:dyDescent="0.25">
      <c r="A5" s="11" t="s">
        <v>16</v>
      </c>
      <c r="B5" s="8"/>
      <c r="C5" s="9"/>
      <c r="D5" s="10"/>
      <c r="E5" s="10"/>
      <c r="F5" s="10"/>
    </row>
    <row r="6" spans="1:6" x14ac:dyDescent="0.25">
      <c r="A6" s="8"/>
      <c r="B6" s="8"/>
      <c r="C6" s="9"/>
      <c r="D6" s="10"/>
      <c r="E6" s="10"/>
      <c r="F6" s="10"/>
    </row>
    <row r="7" spans="1:6" x14ac:dyDescent="0.25">
      <c r="A7" s="75" t="s">
        <v>145</v>
      </c>
      <c r="B7" s="80" t="s">
        <v>0</v>
      </c>
      <c r="C7" s="79" t="s">
        <v>17</v>
      </c>
      <c r="D7" s="10"/>
      <c r="E7" s="10"/>
      <c r="F7" s="10"/>
    </row>
    <row r="8" spans="1:6" x14ac:dyDescent="0.25">
      <c r="A8" s="76" t="s">
        <v>146</v>
      </c>
      <c r="B8" s="76" t="s">
        <v>14</v>
      </c>
      <c r="C8" s="77">
        <v>5</v>
      </c>
      <c r="D8" s="10"/>
      <c r="E8" s="10"/>
      <c r="F8" s="10"/>
    </row>
    <row r="9" spans="1:6" x14ac:dyDescent="0.25">
      <c r="A9" s="76" t="s">
        <v>18</v>
      </c>
      <c r="B9" s="76" t="s">
        <v>19</v>
      </c>
      <c r="C9" s="78">
        <v>2.2431999999999999</v>
      </c>
      <c r="D9" s="10"/>
      <c r="E9" s="10"/>
      <c r="F9" s="10"/>
    </row>
    <row r="10" spans="1:6" x14ac:dyDescent="0.25">
      <c r="A10" s="63"/>
      <c r="B10" s="63"/>
      <c r="C10" s="63"/>
      <c r="D10" s="63"/>
      <c r="E10" s="63"/>
      <c r="F10" s="63"/>
    </row>
    <row r="11" spans="1:6" x14ac:dyDescent="0.25">
      <c r="A11" s="11" t="s">
        <v>5</v>
      </c>
      <c r="B11" s="10"/>
      <c r="C11" s="12"/>
      <c r="D11" s="12"/>
      <c r="E11" s="12"/>
      <c r="F11" s="12"/>
    </row>
    <row r="12" spans="1:6" x14ac:dyDescent="0.25">
      <c r="A12" s="10"/>
      <c r="B12" s="10"/>
      <c r="C12" s="12"/>
      <c r="D12" s="12"/>
      <c r="E12" s="12"/>
      <c r="F12" s="12"/>
    </row>
    <row r="13" spans="1:6" ht="41.4" x14ac:dyDescent="0.25">
      <c r="A13" s="75" t="s">
        <v>145</v>
      </c>
      <c r="B13" s="80" t="s">
        <v>0</v>
      </c>
      <c r="C13" s="79" t="s">
        <v>144</v>
      </c>
      <c r="D13" s="79" t="s">
        <v>152</v>
      </c>
      <c r="E13" s="79" t="s">
        <v>151</v>
      </c>
      <c r="F13" s="12"/>
    </row>
    <row r="14" spans="1:6" x14ac:dyDescent="0.25">
      <c r="A14" s="76" t="s">
        <v>147</v>
      </c>
      <c r="B14" s="76" t="s">
        <v>14</v>
      </c>
      <c r="C14" s="81"/>
      <c r="D14" s="77">
        <v>24.999999999999996</v>
      </c>
      <c r="E14" s="77">
        <v>23.000000000000004</v>
      </c>
      <c r="F14" s="12"/>
    </row>
    <row r="15" spans="1:6" x14ac:dyDescent="0.25">
      <c r="A15" s="76" t="s">
        <v>18</v>
      </c>
      <c r="B15" s="76" t="s">
        <v>19</v>
      </c>
      <c r="C15" s="78">
        <v>1.7274</v>
      </c>
      <c r="D15" s="82"/>
      <c r="E15" s="82"/>
      <c r="F15" s="12"/>
    </row>
    <row r="16" spans="1:6" x14ac:dyDescent="0.25">
      <c r="A16" s="96" t="s">
        <v>149</v>
      </c>
      <c r="B16" s="93"/>
      <c r="C16" s="93"/>
      <c r="D16" s="93"/>
      <c r="E16" s="93"/>
      <c r="F16" s="62"/>
    </row>
    <row r="17" spans="1:6" x14ac:dyDescent="0.25">
      <c r="A17" s="95" t="s">
        <v>153</v>
      </c>
      <c r="B17" s="94"/>
      <c r="C17" s="94"/>
      <c r="D17" s="94"/>
      <c r="E17" s="94"/>
      <c r="F17" s="62"/>
    </row>
    <row r="18" spans="1:6" ht="13.8" customHeight="1" x14ac:dyDescent="0.25">
      <c r="A18" s="64"/>
      <c r="B18" s="64"/>
      <c r="C18" s="64"/>
      <c r="D18" s="64"/>
      <c r="E18" s="64"/>
      <c r="F18" s="64"/>
    </row>
    <row r="19" spans="1:6" x14ac:dyDescent="0.25">
      <c r="A19" s="66" t="s">
        <v>50</v>
      </c>
      <c r="B19" s="66"/>
      <c r="C19" s="66"/>
      <c r="D19" s="66"/>
      <c r="E19" s="66"/>
      <c r="F19" s="66"/>
    </row>
    <row r="20" spans="1:6" x14ac:dyDescent="0.25">
      <c r="A20" s="10"/>
      <c r="B20" s="10"/>
      <c r="C20" s="12"/>
      <c r="D20" s="12"/>
      <c r="E20" s="12"/>
      <c r="F20" s="12"/>
    </row>
    <row r="21" spans="1:6" x14ac:dyDescent="0.25">
      <c r="A21" s="11" t="s">
        <v>4</v>
      </c>
      <c r="B21" s="10"/>
      <c r="C21" s="12"/>
      <c r="D21" s="12"/>
      <c r="E21" s="12"/>
      <c r="F21" s="12"/>
    </row>
    <row r="22" spans="1:6" ht="14.4" x14ac:dyDescent="0.25">
      <c r="A22" s="10"/>
      <c r="B22" s="10"/>
      <c r="C22" s="10"/>
      <c r="D22" s="65"/>
      <c r="E22" s="65"/>
      <c r="F22" s="65"/>
    </row>
    <row r="23" spans="1:6" ht="14.4" x14ac:dyDescent="0.25">
      <c r="A23" s="83" t="s">
        <v>145</v>
      </c>
      <c r="B23" s="84" t="s">
        <v>0</v>
      </c>
      <c r="C23" s="85" t="s">
        <v>17</v>
      </c>
      <c r="D23" s="65"/>
      <c r="E23" s="65"/>
      <c r="F23" s="65"/>
    </row>
    <row r="24" spans="1:6" ht="14.4" x14ac:dyDescent="0.25">
      <c r="A24" s="76" t="s">
        <v>146</v>
      </c>
      <c r="B24" s="76" t="s">
        <v>14</v>
      </c>
      <c r="C24" s="77">
        <v>5</v>
      </c>
      <c r="D24" s="65"/>
      <c r="E24" s="65"/>
      <c r="F24" s="65"/>
    </row>
    <row r="25" spans="1:6" ht="14.4" x14ac:dyDescent="0.25">
      <c r="A25" s="76" t="s">
        <v>18</v>
      </c>
      <c r="B25" s="76" t="s">
        <v>19</v>
      </c>
      <c r="C25" s="86">
        <v>2.2888999999999999</v>
      </c>
      <c r="D25" s="65"/>
      <c r="E25" s="65"/>
      <c r="F25" s="65"/>
    </row>
    <row r="26" spans="1:6" x14ac:dyDescent="0.25">
      <c r="A26" s="62"/>
      <c r="B26" s="62"/>
      <c r="C26" s="62"/>
      <c r="D26" s="62"/>
      <c r="E26" s="62"/>
      <c r="F26" s="62"/>
    </row>
    <row r="27" spans="1:6" ht="14.4" x14ac:dyDescent="0.25">
      <c r="A27" s="13" t="s">
        <v>5</v>
      </c>
      <c r="B27" s="13"/>
      <c r="C27" s="13"/>
      <c r="D27" s="13"/>
      <c r="E27" s="13"/>
      <c r="F27" s="12"/>
    </row>
    <row r="28" spans="1:6" ht="14.4" x14ac:dyDescent="0.25">
      <c r="A28" s="13"/>
      <c r="B28" s="13"/>
      <c r="C28" s="12"/>
      <c r="D28" s="12"/>
      <c r="E28" s="12"/>
      <c r="F28" s="12"/>
    </row>
    <row r="29" spans="1:6" ht="31.2" customHeight="1" x14ac:dyDescent="0.25">
      <c r="A29" s="75" t="s">
        <v>145</v>
      </c>
      <c r="B29" s="80" t="s">
        <v>0</v>
      </c>
      <c r="C29" s="79" t="s">
        <v>144</v>
      </c>
      <c r="D29" s="79" t="s">
        <v>152</v>
      </c>
      <c r="E29" s="79" t="s">
        <v>151</v>
      </c>
      <c r="F29" s="12"/>
    </row>
    <row r="30" spans="1:6" x14ac:dyDescent="0.25">
      <c r="A30" s="76" t="s">
        <v>147</v>
      </c>
      <c r="B30" s="76" t="s">
        <v>14</v>
      </c>
      <c r="C30" s="82"/>
      <c r="D30" s="77">
        <v>24.999999999999996</v>
      </c>
      <c r="E30" s="77">
        <v>23.000000000000004</v>
      </c>
      <c r="F30" s="12"/>
    </row>
    <row r="31" spans="1:6" x14ac:dyDescent="0.25">
      <c r="A31" s="76" t="s">
        <v>18</v>
      </c>
      <c r="B31" s="76" t="s">
        <v>19</v>
      </c>
      <c r="C31" s="78">
        <v>1.7572000000000001</v>
      </c>
      <c r="D31" s="82"/>
      <c r="E31" s="82"/>
      <c r="F31" s="12"/>
    </row>
    <row r="32" spans="1:6" x14ac:dyDescent="0.25">
      <c r="A32" s="105" t="s">
        <v>149</v>
      </c>
      <c r="B32" s="62"/>
      <c r="C32" s="62"/>
      <c r="D32" s="62"/>
      <c r="E32" s="62"/>
      <c r="F32" s="62"/>
    </row>
    <row r="33" spans="1:6" x14ac:dyDescent="0.25">
      <c r="A33" s="106" t="s">
        <v>153</v>
      </c>
      <c r="B33" s="51"/>
      <c r="C33" s="51"/>
      <c r="D33" s="51"/>
      <c r="E33" s="51"/>
      <c r="F33" s="51"/>
    </row>
    <row r="34" spans="1:6" x14ac:dyDescent="0.25">
      <c r="A34" s="94"/>
      <c r="B34" s="51"/>
      <c r="C34" s="51"/>
      <c r="D34" s="51"/>
      <c r="E34" s="51"/>
      <c r="F34" s="51"/>
    </row>
    <row r="35" spans="1:6" x14ac:dyDescent="0.25">
      <c r="A35" s="110" t="s">
        <v>47</v>
      </c>
      <c r="B35" s="110"/>
      <c r="C35" s="110"/>
      <c r="D35" s="110"/>
      <c r="E35" s="110"/>
      <c r="F35" s="110"/>
    </row>
    <row r="36" spans="1:6" x14ac:dyDescent="0.25">
      <c r="A36" s="12"/>
      <c r="B36" s="12"/>
      <c r="C36" s="12"/>
      <c r="D36" s="12"/>
      <c r="E36" s="12"/>
      <c r="F36" s="12"/>
    </row>
    <row r="37" spans="1:6" x14ac:dyDescent="0.25">
      <c r="A37" s="113" t="s">
        <v>38</v>
      </c>
      <c r="B37" s="113" t="s">
        <v>0</v>
      </c>
      <c r="C37" s="114" t="s">
        <v>4</v>
      </c>
      <c r="D37" s="116" t="s">
        <v>5</v>
      </c>
      <c r="E37" s="117"/>
      <c r="F37" s="118"/>
    </row>
    <row r="38" spans="1:6" ht="31.8" customHeight="1" x14ac:dyDescent="0.25">
      <c r="A38" s="113"/>
      <c r="B38" s="113"/>
      <c r="C38" s="115"/>
      <c r="D38" s="79" t="s">
        <v>118</v>
      </c>
      <c r="E38" s="79" t="s">
        <v>150</v>
      </c>
      <c r="F38" s="79" t="s">
        <v>151</v>
      </c>
    </row>
    <row r="39" spans="1:6" ht="27.6" x14ac:dyDescent="0.25">
      <c r="A39" s="97" t="s">
        <v>39</v>
      </c>
      <c r="B39" s="98"/>
      <c r="C39" s="98"/>
      <c r="D39" s="98"/>
      <c r="E39" s="98"/>
      <c r="F39" s="59"/>
    </row>
    <row r="40" spans="1:6" x14ac:dyDescent="0.25">
      <c r="A40" s="98" t="s">
        <v>40</v>
      </c>
      <c r="B40" s="98" t="s">
        <v>41</v>
      </c>
      <c r="C40" s="99">
        <v>11.36</v>
      </c>
      <c r="D40" s="99">
        <v>3</v>
      </c>
      <c r="E40" s="99">
        <v>1.45</v>
      </c>
      <c r="F40" s="100">
        <v>1.37</v>
      </c>
    </row>
    <row r="41" spans="1:6" x14ac:dyDescent="0.25">
      <c r="A41" s="98" t="s">
        <v>42</v>
      </c>
      <c r="B41" s="98" t="s">
        <v>41</v>
      </c>
      <c r="C41" s="99">
        <v>18.5</v>
      </c>
      <c r="D41" s="99">
        <v>3.09</v>
      </c>
      <c r="E41" s="99">
        <v>1.35</v>
      </c>
      <c r="F41" s="100">
        <v>1.27</v>
      </c>
    </row>
    <row r="42" spans="1:6" x14ac:dyDescent="0.25">
      <c r="A42" s="98" t="s">
        <v>43</v>
      </c>
      <c r="B42" s="98" t="s">
        <v>41</v>
      </c>
      <c r="C42" s="99">
        <v>3.05</v>
      </c>
      <c r="D42" s="99">
        <v>0.12</v>
      </c>
      <c r="E42" s="99">
        <v>0.05</v>
      </c>
      <c r="F42" s="100">
        <v>0.05</v>
      </c>
    </row>
    <row r="43" spans="1:6" x14ac:dyDescent="0.25">
      <c r="A43" s="101" t="s">
        <v>44</v>
      </c>
      <c r="B43" s="101" t="s">
        <v>41</v>
      </c>
      <c r="C43" s="102">
        <f>SUM(C40:C42)</f>
        <v>32.909999999999997</v>
      </c>
      <c r="D43" s="102">
        <f>SUM(D40:D42)</f>
        <v>6.21</v>
      </c>
      <c r="E43" s="102">
        <f t="shared" ref="E43:F43" si="0">SUM(E40:E42)</f>
        <v>2.8499999999999996</v>
      </c>
      <c r="F43" s="103">
        <f t="shared" si="0"/>
        <v>2.69</v>
      </c>
    </row>
    <row r="44" spans="1:6" x14ac:dyDescent="0.25">
      <c r="A44" s="97" t="s">
        <v>45</v>
      </c>
      <c r="B44" s="104"/>
      <c r="C44" s="104"/>
      <c r="D44" s="104"/>
      <c r="E44" s="104"/>
      <c r="F44" s="104"/>
    </row>
    <row r="45" spans="1:6" x14ac:dyDescent="0.25">
      <c r="A45" s="87" t="s">
        <v>40</v>
      </c>
      <c r="B45" s="87" t="s">
        <v>48</v>
      </c>
      <c r="C45" s="88">
        <v>149.46</v>
      </c>
      <c r="D45" s="111">
        <v>195.41</v>
      </c>
      <c r="E45" s="111"/>
      <c r="F45" s="111"/>
    </row>
    <row r="46" spans="1:6" x14ac:dyDescent="0.25">
      <c r="A46" s="87" t="s">
        <v>42</v>
      </c>
      <c r="B46" s="87" t="s">
        <v>48</v>
      </c>
      <c r="C46" s="88">
        <v>17.899999999999999</v>
      </c>
      <c r="D46" s="111">
        <v>122.3</v>
      </c>
      <c r="E46" s="111"/>
      <c r="F46" s="111"/>
    </row>
    <row r="47" spans="1:6" x14ac:dyDescent="0.25">
      <c r="A47" s="87" t="s">
        <v>43</v>
      </c>
      <c r="B47" s="87" t="s">
        <v>48</v>
      </c>
      <c r="C47" s="88">
        <v>21.76</v>
      </c>
      <c r="D47" s="111">
        <v>148.69</v>
      </c>
      <c r="E47" s="111"/>
      <c r="F47" s="111"/>
    </row>
    <row r="48" spans="1:6" x14ac:dyDescent="0.25">
      <c r="A48" s="89" t="s">
        <v>44</v>
      </c>
      <c r="B48" s="89" t="s">
        <v>48</v>
      </c>
      <c r="C48" s="90">
        <f>SUM(C45:C47)</f>
        <v>189.12</v>
      </c>
      <c r="D48" s="112">
        <f>SUM(D45:D47)</f>
        <v>466.4</v>
      </c>
      <c r="E48" s="112"/>
      <c r="F48" s="112"/>
    </row>
    <row r="49" spans="1:6" x14ac:dyDescent="0.25">
      <c r="A49" s="107" t="s">
        <v>46</v>
      </c>
      <c r="B49" s="10"/>
      <c r="C49" s="10"/>
      <c r="D49" s="10"/>
      <c r="E49" s="10"/>
      <c r="F49" s="10"/>
    </row>
    <row r="50" spans="1:6" x14ac:dyDescent="0.25">
      <c r="A50" s="12"/>
      <c r="B50" s="12"/>
      <c r="C50" s="12"/>
      <c r="D50" s="12"/>
      <c r="E50" s="12"/>
      <c r="F50" s="12"/>
    </row>
    <row r="51" spans="1:6" x14ac:dyDescent="0.25">
      <c r="A51" s="12"/>
      <c r="B51" s="12"/>
      <c r="C51" s="12"/>
      <c r="D51" s="12"/>
      <c r="E51" s="12"/>
      <c r="F51" s="12"/>
    </row>
    <row r="52" spans="1:6" x14ac:dyDescent="0.25">
      <c r="A52" s="12"/>
      <c r="B52" s="12"/>
      <c r="C52" s="12"/>
      <c r="D52" s="12"/>
      <c r="E52" s="12"/>
      <c r="F52" s="12"/>
    </row>
  </sheetData>
  <mergeCells count="9">
    <mergeCell ref="A35:F35"/>
    <mergeCell ref="D46:F46"/>
    <mergeCell ref="D47:F47"/>
    <mergeCell ref="D48:F48"/>
    <mergeCell ref="A37:A38"/>
    <mergeCell ref="B37:B38"/>
    <mergeCell ref="C37:C38"/>
    <mergeCell ref="D37:F37"/>
    <mergeCell ref="D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6384-E1EF-4E86-9CC5-6FF8FAECC7A2}">
  <sheetPr>
    <tabColor theme="4"/>
  </sheetPr>
  <dimension ref="A1:C106"/>
  <sheetViews>
    <sheetView zoomScaleNormal="100" workbookViewId="0">
      <pane ySplit="1" topLeftCell="A2" activePane="bottomLeft" state="frozen"/>
      <selection pane="bottomLeft" activeCell="A128" sqref="A128"/>
    </sheetView>
  </sheetViews>
  <sheetFormatPr defaultRowHeight="13.8" outlineLevelRow="2" x14ac:dyDescent="0.25"/>
  <cols>
    <col min="1" max="1" width="66.5976562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104</v>
      </c>
      <c r="B1" s="1" t="s">
        <v>0</v>
      </c>
      <c r="C1" s="1" t="s">
        <v>1</v>
      </c>
    </row>
    <row r="2" spans="1:3" x14ac:dyDescent="0.25">
      <c r="A2" s="50" t="s">
        <v>27</v>
      </c>
      <c r="B2" s="29"/>
      <c r="C2" s="29"/>
    </row>
    <row r="3" spans="1:3" hidden="1" outlineLevel="1" x14ac:dyDescent="0.25"/>
    <row r="4" spans="1:3" hidden="1" outlineLevel="1" x14ac:dyDescent="0.25">
      <c r="A4" s="30" t="s">
        <v>11</v>
      </c>
      <c r="B4" s="28"/>
      <c r="C4" s="28"/>
    </row>
    <row r="5" spans="1:3" hidden="1" outlineLevel="2" x14ac:dyDescent="0.25"/>
    <row r="6" spans="1:3" ht="14.4" hidden="1" outlineLevel="2" x14ac:dyDescent="0.3">
      <c r="A6" s="19" t="s">
        <v>12</v>
      </c>
      <c r="B6" s="20"/>
      <c r="C6" s="20"/>
    </row>
    <row r="7" spans="1:3" ht="14.4" hidden="1" outlineLevel="2" x14ac:dyDescent="0.3">
      <c r="A7" s="7"/>
    </row>
    <row r="8" spans="1:3" hidden="1" outlineLevel="2" x14ac:dyDescent="0.25">
      <c r="A8" t="str">
        <f>'Summary of inputs'!A$22</f>
        <v>Household properties</v>
      </c>
      <c r="B8" t="str">
        <f>'Summary of inputs'!B$22</f>
        <v>nr</v>
      </c>
      <c r="C8">
        <f>'Summary of inputs'!C$22</f>
        <v>0</v>
      </c>
    </row>
    <row r="9" spans="1:3" hidden="1" outlineLevel="2" x14ac:dyDescent="0.25">
      <c r="A9" t="s">
        <v>51</v>
      </c>
      <c r="B9" t="s">
        <v>14</v>
      </c>
      <c r="C9" s="16">
        <f>'Charges schedule'!C8</f>
        <v>5</v>
      </c>
    </row>
    <row r="10" spans="1:3" ht="14.4" hidden="1" outlineLevel="2" thickBot="1" x14ac:dyDescent="0.3">
      <c r="A10" s="21" t="s">
        <v>52</v>
      </c>
      <c r="B10" s="21" t="s">
        <v>13</v>
      </c>
      <c r="C10" s="22">
        <f>C8 * C9</f>
        <v>0</v>
      </c>
    </row>
    <row r="11" spans="1:3" hidden="1" outlineLevel="2" x14ac:dyDescent="0.25"/>
    <row r="12" spans="1:3" ht="14.4" hidden="1" outlineLevel="2" x14ac:dyDescent="0.3">
      <c r="A12" s="19" t="s">
        <v>20</v>
      </c>
      <c r="B12" s="20"/>
      <c r="C12" s="20"/>
    </row>
    <row r="13" spans="1:3" hidden="1" outlineLevel="2" x14ac:dyDescent="0.25"/>
    <row r="14" spans="1:3" hidden="1" outlineLevel="2" x14ac:dyDescent="0.25">
      <c r="A14" t="str">
        <f>'Summary of inputs'!A$23</f>
        <v xml:space="preserve">Household volume per year </v>
      </c>
      <c r="B14" t="str">
        <f>'Summary of inputs'!B$23</f>
        <v>m³</v>
      </c>
      <c r="C14" s="6">
        <f>'Summary of inputs'!C$23</f>
        <v>0</v>
      </c>
    </row>
    <row r="15" spans="1:3" hidden="1" outlineLevel="2" x14ac:dyDescent="0.25">
      <c r="A15" t="s">
        <v>21</v>
      </c>
      <c r="B15" t="s">
        <v>22</v>
      </c>
      <c r="C15" s="14">
        <f>Data!$A$7</f>
        <v>5.5E-2</v>
      </c>
    </row>
    <row r="16" spans="1:3" hidden="1" outlineLevel="2" x14ac:dyDescent="0.25">
      <c r="A16" t="s">
        <v>34</v>
      </c>
      <c r="B16" t="s">
        <v>2</v>
      </c>
      <c r="C16" s="6">
        <f>C14*(1-C15)</f>
        <v>0</v>
      </c>
    </row>
    <row r="17" spans="1:3" hidden="1" outlineLevel="2" x14ac:dyDescent="0.25"/>
    <row r="18" spans="1:3" hidden="1" outlineLevel="2" x14ac:dyDescent="0.25">
      <c r="A18" t="str">
        <f>A$16</f>
        <v>Total water volume after leakage household</v>
      </c>
      <c r="B18" t="str">
        <f t="shared" ref="B18" si="0">B$16</f>
        <v>m³</v>
      </c>
      <c r="C18" s="6">
        <f>C$16</f>
        <v>0</v>
      </c>
    </row>
    <row r="19" spans="1:3" hidden="1" outlineLevel="2" x14ac:dyDescent="0.25">
      <c r="A19" t="s">
        <v>23</v>
      </c>
      <c r="B19" t="s">
        <v>19</v>
      </c>
      <c r="C19" s="15">
        <f>'Charges schedule'!C$9</f>
        <v>2.2431999999999999</v>
      </c>
    </row>
    <row r="20" spans="1:3" ht="14.4" hidden="1" outlineLevel="2" thickBot="1" x14ac:dyDescent="0.3">
      <c r="A20" s="21" t="s">
        <v>25</v>
      </c>
      <c r="B20" s="21" t="s">
        <v>13</v>
      </c>
      <c r="C20" s="25">
        <f>C18*C19</f>
        <v>0</v>
      </c>
    </row>
    <row r="21" spans="1:3" hidden="1" outlineLevel="2" x14ac:dyDescent="0.25"/>
    <row r="22" spans="1:3" ht="14.4" hidden="1" outlineLevel="2" x14ac:dyDescent="0.3">
      <c r="A22" s="19" t="s">
        <v>28</v>
      </c>
      <c r="B22" s="20"/>
      <c r="C22" s="20"/>
    </row>
    <row r="23" spans="1:3" hidden="1" outlineLevel="2" x14ac:dyDescent="0.25"/>
    <row r="24" spans="1:3" hidden="1" outlineLevel="2" x14ac:dyDescent="0.25">
      <c r="A24" t="str">
        <f>A$10</f>
        <v>Total fixed charge household</v>
      </c>
      <c r="B24" t="str">
        <f>B$10</f>
        <v>£</v>
      </c>
      <c r="C24" s="33">
        <f>C10</f>
        <v>0</v>
      </c>
    </row>
    <row r="25" spans="1:3" hidden="1" outlineLevel="2" x14ac:dyDescent="0.25">
      <c r="A25" t="str">
        <f>A$20</f>
        <v>Total volumetric charge household</v>
      </c>
      <c r="B25" t="str">
        <f t="shared" ref="B25" si="1">B$20</f>
        <v>£</v>
      </c>
      <c r="C25" s="6">
        <f>C$20</f>
        <v>0</v>
      </c>
    </row>
    <row r="26" spans="1:3" ht="14.4" hidden="1" outlineLevel="2" thickBot="1" x14ac:dyDescent="0.3">
      <c r="A26" s="26" t="s">
        <v>24</v>
      </c>
      <c r="B26" s="26" t="s">
        <v>13</v>
      </c>
      <c r="C26" s="27">
        <f>SUM(C24:C25)</f>
        <v>0</v>
      </c>
    </row>
    <row r="27" spans="1:3" ht="14.4" hidden="1" outlineLevel="1" thickTop="1" x14ac:dyDescent="0.25"/>
    <row r="28" spans="1:3" hidden="1" outlineLevel="1" x14ac:dyDescent="0.25">
      <c r="A28" s="30" t="s">
        <v>15</v>
      </c>
      <c r="B28" s="28"/>
      <c r="C28" s="28"/>
    </row>
    <row r="29" spans="1:3" hidden="1" outlineLevel="2" x14ac:dyDescent="0.25"/>
    <row r="30" spans="1:3" ht="14.4" hidden="1" outlineLevel="2" x14ac:dyDescent="0.3">
      <c r="A30" s="19" t="s">
        <v>12</v>
      </c>
      <c r="B30" s="20"/>
      <c r="C30" s="20"/>
    </row>
    <row r="31" spans="1:3" ht="14.4" hidden="1" outlineLevel="2" x14ac:dyDescent="0.3">
      <c r="A31" s="7"/>
    </row>
    <row r="32" spans="1:3" hidden="1" outlineLevel="2" x14ac:dyDescent="0.25">
      <c r="A32" t="str">
        <f>'Summary of inputs'!A$24</f>
        <v>Non-household properties</v>
      </c>
      <c r="B32" t="str">
        <f>'Summary of inputs'!B$24</f>
        <v>nr</v>
      </c>
      <c r="C32">
        <f>'Summary of inputs'!C$24</f>
        <v>0</v>
      </c>
    </row>
    <row r="33" spans="1:3" hidden="1" outlineLevel="2" x14ac:dyDescent="0.25">
      <c r="A33" t="s">
        <v>51</v>
      </c>
      <c r="B33" t="s">
        <v>14</v>
      </c>
      <c r="C33" s="16">
        <f>'Charges schedule'!C$24</f>
        <v>5</v>
      </c>
    </row>
    <row r="34" spans="1:3" ht="14.4" hidden="1" outlineLevel="2" thickBot="1" x14ac:dyDescent="0.3">
      <c r="A34" s="21" t="s">
        <v>53</v>
      </c>
      <c r="B34" s="21" t="s">
        <v>13</v>
      </c>
      <c r="C34" s="22">
        <f>C32 * C33</f>
        <v>0</v>
      </c>
    </row>
    <row r="35" spans="1:3" hidden="1" outlineLevel="2" x14ac:dyDescent="0.25"/>
    <row r="36" spans="1:3" ht="14.4" hidden="1" outlineLevel="2" x14ac:dyDescent="0.3">
      <c r="A36" s="19" t="s">
        <v>20</v>
      </c>
      <c r="B36" s="20"/>
      <c r="C36" s="20"/>
    </row>
    <row r="37" spans="1:3" hidden="1" outlineLevel="2" x14ac:dyDescent="0.25"/>
    <row r="38" spans="1:3" hidden="1" outlineLevel="2" x14ac:dyDescent="0.25">
      <c r="A38" t="str">
        <f>'Summary of inputs'!A$25</f>
        <v>Non-household volume per year</v>
      </c>
      <c r="B38" t="str">
        <f>'Summary of inputs'!B$25</f>
        <v>m³</v>
      </c>
      <c r="C38" s="6">
        <f>'Summary of inputs'!C$25</f>
        <v>0</v>
      </c>
    </row>
    <row r="39" spans="1:3" hidden="1" outlineLevel="2" x14ac:dyDescent="0.25">
      <c r="A39" t="s">
        <v>21</v>
      </c>
      <c r="B39" t="s">
        <v>22</v>
      </c>
      <c r="C39" s="14">
        <f>Data!$A$7</f>
        <v>5.5E-2</v>
      </c>
    </row>
    <row r="40" spans="1:3" hidden="1" outlineLevel="2" x14ac:dyDescent="0.25">
      <c r="A40" t="s">
        <v>33</v>
      </c>
      <c r="B40" t="s">
        <v>2</v>
      </c>
      <c r="C40" s="6">
        <f>C38*(1-C39)</f>
        <v>0</v>
      </c>
    </row>
    <row r="41" spans="1:3" hidden="1" outlineLevel="2" x14ac:dyDescent="0.25"/>
    <row r="42" spans="1:3" hidden="1" outlineLevel="2" x14ac:dyDescent="0.25">
      <c r="A42" t="str">
        <f>A$40</f>
        <v>Total water volume after leakage non-household</v>
      </c>
      <c r="B42" t="str">
        <f t="shared" ref="B42:C42" si="2">B$40</f>
        <v>m³</v>
      </c>
      <c r="C42" s="6">
        <f t="shared" si="2"/>
        <v>0</v>
      </c>
    </row>
    <row r="43" spans="1:3" hidden="1" outlineLevel="2" x14ac:dyDescent="0.25">
      <c r="A43" t="s">
        <v>23</v>
      </c>
      <c r="B43" t="s">
        <v>19</v>
      </c>
      <c r="C43" s="15">
        <f>'Charges schedule'!C$25</f>
        <v>2.2888999999999999</v>
      </c>
    </row>
    <row r="44" spans="1:3" ht="14.4" hidden="1" outlineLevel="2" thickBot="1" x14ac:dyDescent="0.3">
      <c r="A44" s="21" t="s">
        <v>54</v>
      </c>
      <c r="B44" s="21" t="s">
        <v>13</v>
      </c>
      <c r="C44" s="25">
        <f>C42*C43</f>
        <v>0</v>
      </c>
    </row>
    <row r="45" spans="1:3" hidden="1" outlineLevel="2" x14ac:dyDescent="0.25"/>
    <row r="46" spans="1:3" ht="14.4" hidden="1" outlineLevel="2" x14ac:dyDescent="0.3">
      <c r="A46" s="19" t="s">
        <v>139</v>
      </c>
      <c r="B46" s="20"/>
      <c r="C46" s="20"/>
    </row>
    <row r="47" spans="1:3" hidden="1" outlineLevel="2" x14ac:dyDescent="0.25"/>
    <row r="48" spans="1:3" hidden="1" outlineLevel="2" x14ac:dyDescent="0.25">
      <c r="A48" t="str">
        <f>A$34</f>
        <v>Total fixed charge non-household</v>
      </c>
      <c r="B48" t="str">
        <f t="shared" ref="B48:C48" si="3">B$34</f>
        <v>£</v>
      </c>
      <c r="C48">
        <f t="shared" si="3"/>
        <v>0</v>
      </c>
    </row>
    <row r="49" spans="1:3" hidden="1" outlineLevel="2" x14ac:dyDescent="0.25">
      <c r="A49" t="str">
        <f>A$44</f>
        <v>Total volumetric charge non-household</v>
      </c>
      <c r="B49" t="str">
        <f t="shared" ref="B49" si="4">B$44</f>
        <v>£</v>
      </c>
      <c r="C49" s="6">
        <f>C$44</f>
        <v>0</v>
      </c>
    </row>
    <row r="50" spans="1:3" ht="14.4" hidden="1" outlineLevel="2" thickBot="1" x14ac:dyDescent="0.3">
      <c r="A50" s="26" t="s">
        <v>29</v>
      </c>
      <c r="B50" s="26" t="s">
        <v>13</v>
      </c>
      <c r="C50" s="27">
        <f>SUM(C48:C49)</f>
        <v>0</v>
      </c>
    </row>
    <row r="51" spans="1:3" ht="14.4" hidden="1" outlineLevel="2" thickTop="1" x14ac:dyDescent="0.25"/>
    <row r="52" spans="1:3" hidden="1" outlineLevel="1" x14ac:dyDescent="0.25"/>
    <row r="53" spans="1:3" hidden="1" outlineLevel="1" x14ac:dyDescent="0.25">
      <c r="A53" s="30" t="s">
        <v>30</v>
      </c>
      <c r="B53" s="28"/>
      <c r="C53" s="28"/>
    </row>
    <row r="54" spans="1:3" hidden="1" outlineLevel="2" x14ac:dyDescent="0.25">
      <c r="C54" s="6"/>
    </row>
    <row r="55" spans="1:3" ht="14.4" hidden="1" outlineLevel="2" x14ac:dyDescent="0.3">
      <c r="A55" s="17" t="s">
        <v>36</v>
      </c>
      <c r="B55" s="18"/>
      <c r="C55" s="18"/>
    </row>
    <row r="56" spans="1:3" hidden="1" outlineLevel="2" x14ac:dyDescent="0.25"/>
    <row r="57" spans="1:3" hidden="1" outlineLevel="2" x14ac:dyDescent="0.25">
      <c r="A57" t="str">
        <f>A$26</f>
        <v>Total water charges household</v>
      </c>
      <c r="B57" t="str">
        <f t="shared" ref="B57" si="5">B$26</f>
        <v>£</v>
      </c>
      <c r="C57" s="6">
        <f>C$26</f>
        <v>0</v>
      </c>
    </row>
    <row r="58" spans="1:3" hidden="1" outlineLevel="2" x14ac:dyDescent="0.25">
      <c r="A58" t="str">
        <f>A$50</f>
        <v>Total water charges non-household</v>
      </c>
      <c r="B58" t="str">
        <f t="shared" ref="B58:C58" si="6">B$50</f>
        <v>£</v>
      </c>
      <c r="C58" s="6">
        <f t="shared" si="6"/>
        <v>0</v>
      </c>
    </row>
    <row r="59" spans="1:3" ht="14.4" hidden="1" outlineLevel="2" thickBot="1" x14ac:dyDescent="0.3">
      <c r="A59" s="21" t="s">
        <v>31</v>
      </c>
      <c r="B59" s="21" t="s">
        <v>13</v>
      </c>
      <c r="C59" s="25">
        <f>SUM(C57:C58)</f>
        <v>0</v>
      </c>
    </row>
    <row r="60" spans="1:3" hidden="1" outlineLevel="2" x14ac:dyDescent="0.25"/>
    <row r="61" spans="1:3" ht="14.4" hidden="1" outlineLevel="2" x14ac:dyDescent="0.3">
      <c r="A61" s="17" t="s">
        <v>32</v>
      </c>
      <c r="B61" s="18"/>
      <c r="C61" s="18"/>
    </row>
    <row r="62" spans="1:3" hidden="1" outlineLevel="2" x14ac:dyDescent="0.25"/>
    <row r="63" spans="1:3" hidden="1" outlineLevel="2" x14ac:dyDescent="0.25">
      <c r="A63" t="str">
        <f>A$16</f>
        <v>Total water volume after leakage household</v>
      </c>
      <c r="B63" t="str">
        <f t="shared" ref="B63:C63" si="7">B$16</f>
        <v>m³</v>
      </c>
      <c r="C63" s="6">
        <f t="shared" si="7"/>
        <v>0</v>
      </c>
    </row>
    <row r="64" spans="1:3" hidden="1" outlineLevel="2" x14ac:dyDescent="0.25">
      <c r="A64" t="str">
        <f>A$40</f>
        <v>Total water volume after leakage non-household</v>
      </c>
      <c r="B64" t="str">
        <f t="shared" ref="B64:C64" si="8">B$40</f>
        <v>m³</v>
      </c>
      <c r="C64" s="6">
        <f t="shared" si="8"/>
        <v>0</v>
      </c>
    </row>
    <row r="65" spans="1:3" ht="14.4" hidden="1" outlineLevel="2" thickBot="1" x14ac:dyDescent="0.3">
      <c r="A65" s="21" t="s">
        <v>35</v>
      </c>
      <c r="B65" s="21" t="s">
        <v>2</v>
      </c>
      <c r="C65" s="22">
        <f>SUM(C63:C64)</f>
        <v>0</v>
      </c>
    </row>
    <row r="66" spans="1:3" hidden="1" outlineLevel="2" x14ac:dyDescent="0.25">
      <c r="A66" s="23"/>
      <c r="B66" s="23"/>
      <c r="C66" s="24"/>
    </row>
    <row r="67" spans="1:3" ht="14.4" hidden="1" outlineLevel="2" x14ac:dyDescent="0.3">
      <c r="A67" s="54" t="s">
        <v>27</v>
      </c>
      <c r="B67" s="20"/>
      <c r="C67" s="20"/>
    </row>
    <row r="68" spans="1:3" hidden="1" outlineLevel="2" x14ac:dyDescent="0.25"/>
    <row r="69" spans="1:3" hidden="1" outlineLevel="2" x14ac:dyDescent="0.25">
      <c r="A69" t="str">
        <f>A$59</f>
        <v>Total water charges</v>
      </c>
      <c r="B69" t="str">
        <f t="shared" ref="B69" si="9">B$59</f>
        <v>£</v>
      </c>
      <c r="C69" s="6">
        <f>C$59</f>
        <v>0</v>
      </c>
    </row>
    <row r="70" spans="1:3" hidden="1" outlineLevel="2" x14ac:dyDescent="0.25">
      <c r="A70" t="str">
        <f>A$65</f>
        <v>Total water volume after leakage</v>
      </c>
      <c r="B70" t="str">
        <f>B$65</f>
        <v>m³</v>
      </c>
      <c r="C70" s="6">
        <f>C$65</f>
        <v>0</v>
      </c>
    </row>
    <row r="71" spans="1:3" ht="14.4" hidden="1" outlineLevel="2" thickBot="1" x14ac:dyDescent="0.3">
      <c r="A71" s="26" t="s">
        <v>80</v>
      </c>
      <c r="B71" s="26" t="s">
        <v>19</v>
      </c>
      <c r="C71" s="38">
        <f>IF(C69=0,0,(C69/C70))</f>
        <v>0</v>
      </c>
    </row>
    <row r="72" spans="1:3" ht="14.4" hidden="1" outlineLevel="1" thickTop="1" x14ac:dyDescent="0.25"/>
    <row r="73" spans="1:3" collapsed="1" x14ac:dyDescent="0.25"/>
    <row r="74" spans="1:3" x14ac:dyDescent="0.25">
      <c r="A74" s="50" t="s">
        <v>37</v>
      </c>
      <c r="B74" s="29"/>
      <c r="C74" s="29"/>
    </row>
    <row r="75" spans="1:3" hidden="1" outlineLevel="1" x14ac:dyDescent="0.25"/>
    <row r="76" spans="1:3" ht="14.4" hidden="1" outlineLevel="1" x14ac:dyDescent="0.3">
      <c r="A76" s="17" t="s">
        <v>74</v>
      </c>
      <c r="B76" s="18"/>
      <c r="C76" s="18"/>
    </row>
    <row r="77" spans="1:3" hidden="1" outlineLevel="1" x14ac:dyDescent="0.25"/>
    <row r="78" spans="1:3" hidden="1" outlineLevel="1" x14ac:dyDescent="0.25">
      <c r="A78" t="str">
        <f>'Summary of inputs'!A$22</f>
        <v>Household properties</v>
      </c>
      <c r="B78" t="str">
        <f>'Summary of inputs'!B$22</f>
        <v>nr</v>
      </c>
      <c r="C78">
        <f>'Summary of inputs'!C$22</f>
        <v>0</v>
      </c>
    </row>
    <row r="79" spans="1:3" hidden="1" outlineLevel="1" x14ac:dyDescent="0.25">
      <c r="A79" t="str">
        <f>'Summary of inputs'!A$24</f>
        <v>Non-household properties</v>
      </c>
      <c r="B79" t="str">
        <f>'Summary of inputs'!B$24</f>
        <v>nr</v>
      </c>
      <c r="C79">
        <f>'Summary of inputs'!C$24</f>
        <v>0</v>
      </c>
    </row>
    <row r="80" spans="1:3" hidden="1" outlineLevel="1" x14ac:dyDescent="0.25">
      <c r="A80" t="s">
        <v>55</v>
      </c>
      <c r="B80" t="s">
        <v>3</v>
      </c>
      <c r="C80">
        <f>C78+C79</f>
        <v>0</v>
      </c>
    </row>
    <row r="81" spans="1:3" hidden="1" outlineLevel="1" x14ac:dyDescent="0.25"/>
    <row r="82" spans="1:3" hidden="1" outlineLevel="1" x14ac:dyDescent="0.25">
      <c r="A82" t="str">
        <f>A$80</f>
        <v>Total properties</v>
      </c>
      <c r="B82" t="str">
        <f t="shared" ref="B82:C82" si="10">B$80</f>
        <v>nr</v>
      </c>
      <c r="C82">
        <f t="shared" si="10"/>
        <v>0</v>
      </c>
    </row>
    <row r="83" spans="1:3" hidden="1" outlineLevel="1" x14ac:dyDescent="0.25">
      <c r="A83" t="s">
        <v>87</v>
      </c>
      <c r="B83" t="s">
        <v>41</v>
      </c>
      <c r="C83" s="34">
        <f>'Charges schedule'!C$43</f>
        <v>32.909999999999997</v>
      </c>
    </row>
    <row r="84" spans="1:3" ht="14.4" hidden="1" outlineLevel="1" thickBot="1" x14ac:dyDescent="0.3">
      <c r="A84" s="21" t="s">
        <v>56</v>
      </c>
      <c r="B84" s="21" t="s">
        <v>13</v>
      </c>
      <c r="C84" s="22">
        <f>C82 * C83</f>
        <v>0</v>
      </c>
    </row>
    <row r="85" spans="1:3" hidden="1" outlineLevel="1" x14ac:dyDescent="0.25"/>
    <row r="86" spans="1:3" ht="14.4" hidden="1" outlineLevel="1" x14ac:dyDescent="0.3">
      <c r="A86" s="17" t="s">
        <v>75</v>
      </c>
      <c r="B86" s="18"/>
      <c r="C86" s="18"/>
    </row>
    <row r="87" spans="1:3" hidden="1" outlineLevel="1" x14ac:dyDescent="0.25"/>
    <row r="88" spans="1:3" hidden="1" outlineLevel="1" x14ac:dyDescent="0.25">
      <c r="A88" t="str">
        <f>'Summary of inputs'!A$26</f>
        <v>Total capacity of water pumping stations (if no pumping stations please enter 0)</v>
      </c>
      <c r="B88" t="str">
        <f>'Summary of inputs'!B$26</f>
        <v>kW</v>
      </c>
      <c r="C88">
        <f>'Summary of inputs'!C$26</f>
        <v>0</v>
      </c>
    </row>
    <row r="89" spans="1:3" hidden="1" outlineLevel="1" x14ac:dyDescent="0.25">
      <c r="A89" t="s">
        <v>73</v>
      </c>
      <c r="B89" t="s">
        <v>48</v>
      </c>
      <c r="C89" s="34">
        <f>'Charges schedule'!C48</f>
        <v>189.12</v>
      </c>
    </row>
    <row r="90" spans="1:3" ht="14.4" hidden="1" outlineLevel="1" thickBot="1" x14ac:dyDescent="0.3">
      <c r="A90" s="21" t="s">
        <v>98</v>
      </c>
      <c r="B90" s="21" t="s">
        <v>13</v>
      </c>
      <c r="C90" s="36">
        <f>C88*C89</f>
        <v>0</v>
      </c>
    </row>
    <row r="91" spans="1:3" hidden="1" outlineLevel="1" x14ac:dyDescent="0.25"/>
    <row r="92" spans="1:3" ht="14.4" hidden="1" outlineLevel="1" x14ac:dyDescent="0.3">
      <c r="A92" s="54" t="s">
        <v>78</v>
      </c>
      <c r="B92" s="20"/>
      <c r="C92" s="20"/>
    </row>
    <row r="93" spans="1:3" hidden="1" outlineLevel="1" x14ac:dyDescent="0.25">
      <c r="A93" t="str">
        <f>A$84</f>
        <v>Total avoided cost mains pipes, meters and communication pipes</v>
      </c>
      <c r="B93" t="str">
        <f t="shared" ref="B93" si="11">B$84</f>
        <v>£</v>
      </c>
      <c r="C93" s="32">
        <f>C$84</f>
        <v>0</v>
      </c>
    </row>
    <row r="94" spans="1:3" hidden="1" outlineLevel="1" x14ac:dyDescent="0.25">
      <c r="A94" t="str">
        <f>A$90</f>
        <v>Total avoided cost water pumping stations</v>
      </c>
      <c r="B94" t="str">
        <f t="shared" ref="B94" si="12">B$90</f>
        <v>£</v>
      </c>
      <c r="C94" s="32">
        <f>C$90</f>
        <v>0</v>
      </c>
    </row>
    <row r="95" spans="1:3" ht="14.4" hidden="1" outlineLevel="1" thickBot="1" x14ac:dyDescent="0.3">
      <c r="A95" s="26" t="s">
        <v>76</v>
      </c>
      <c r="B95" s="26" t="s">
        <v>13</v>
      </c>
      <c r="C95" s="37">
        <f>SUM(C93:C94)</f>
        <v>0</v>
      </c>
    </row>
    <row r="96" spans="1:3" ht="14.4" hidden="1" outlineLevel="1" thickTop="1" x14ac:dyDescent="0.25"/>
    <row r="97" spans="1:3" hidden="1" outlineLevel="1" x14ac:dyDescent="0.25">
      <c r="A97" t="str">
        <f>A$95</f>
        <v>Total avoided costs water</v>
      </c>
      <c r="B97" t="str">
        <f t="shared" ref="B97" si="13">B$95</f>
        <v>£</v>
      </c>
      <c r="C97" s="32">
        <f>C$95</f>
        <v>0</v>
      </c>
    </row>
    <row r="98" spans="1:3" hidden="1" outlineLevel="1" x14ac:dyDescent="0.25">
      <c r="A98" t="str">
        <f>A$65</f>
        <v>Total water volume after leakage</v>
      </c>
      <c r="B98" t="str">
        <f t="shared" ref="B98" si="14">B$65</f>
        <v>m³</v>
      </c>
      <c r="C98" s="6">
        <f>C$65</f>
        <v>0</v>
      </c>
    </row>
    <row r="99" spans="1:3" ht="14.4" hidden="1" outlineLevel="1" thickBot="1" x14ac:dyDescent="0.3">
      <c r="A99" s="26" t="s">
        <v>79</v>
      </c>
      <c r="B99" s="26" t="s">
        <v>19</v>
      </c>
      <c r="C99" s="38">
        <f>IF(C97=0,0,C97/C98)</f>
        <v>0</v>
      </c>
    </row>
    <row r="100" spans="1:3" collapsed="1" x14ac:dyDescent="0.25">
      <c r="C100" s="32"/>
    </row>
    <row r="101" spans="1:3" x14ac:dyDescent="0.25">
      <c r="A101" s="50" t="s">
        <v>77</v>
      </c>
      <c r="B101" s="29"/>
      <c r="C101" s="29"/>
    </row>
    <row r="102" spans="1:3" hidden="1" outlineLevel="1" x14ac:dyDescent="0.25"/>
    <row r="103" spans="1:3" hidden="1" outlineLevel="1" x14ac:dyDescent="0.25">
      <c r="A103" t="str">
        <f>A$71</f>
        <v>Weighted average wholesale tariff water</v>
      </c>
      <c r="B103" t="str">
        <f t="shared" ref="B103" si="15">B$71</f>
        <v>£ per m³</v>
      </c>
      <c r="C103" s="42">
        <f>C$71</f>
        <v>0</v>
      </c>
    </row>
    <row r="104" spans="1:3" hidden="1" outlineLevel="1" x14ac:dyDescent="0.25">
      <c r="A104" t="str">
        <f>A$99</f>
        <v>Volumetric avoided cost water</v>
      </c>
      <c r="B104" t="str">
        <f t="shared" ref="B104:C104" si="16">B$99</f>
        <v>£ per m³</v>
      </c>
      <c r="C104" s="42">
        <f t="shared" si="16"/>
        <v>0</v>
      </c>
    </row>
    <row r="105" spans="1:3" ht="14.4" hidden="1" outlineLevel="1" thickBot="1" x14ac:dyDescent="0.3">
      <c r="A105" s="26" t="s">
        <v>81</v>
      </c>
      <c r="B105" s="26" t="s">
        <v>19</v>
      </c>
      <c r="C105" s="38">
        <f>C103 - C104</f>
        <v>0</v>
      </c>
    </row>
    <row r="106" spans="1:3" collapsed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4BB9-60D3-4832-AD6B-852C8831A28C}">
  <sheetPr>
    <tabColor theme="9"/>
  </sheetPr>
  <dimension ref="A1:C120"/>
  <sheetViews>
    <sheetView zoomScaleNormal="100" workbookViewId="0">
      <pane ySplit="1" topLeftCell="A92" activePane="bottomLeft" state="frozen"/>
      <selection pane="bottomLeft" activeCell="C95" sqref="C95"/>
    </sheetView>
  </sheetViews>
  <sheetFormatPr defaultRowHeight="13.8" outlineLevelRow="2" x14ac:dyDescent="0.25"/>
  <cols>
    <col min="1" max="1" width="61.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103</v>
      </c>
      <c r="B1" s="1" t="s">
        <v>0</v>
      </c>
      <c r="C1" s="1" t="s">
        <v>1</v>
      </c>
    </row>
    <row r="2" spans="1:3" x14ac:dyDescent="0.25">
      <c r="A2" s="50" t="s">
        <v>27</v>
      </c>
      <c r="B2" s="29"/>
      <c r="C2" s="29"/>
    </row>
    <row r="3" spans="1:3" hidden="1" outlineLevel="1" x14ac:dyDescent="0.25">
      <c r="A3" s="5"/>
    </row>
    <row r="4" spans="1:3" hidden="1" outlineLevel="1" x14ac:dyDescent="0.25">
      <c r="A4" s="30" t="s">
        <v>11</v>
      </c>
      <c r="B4" s="28"/>
      <c r="C4" s="28"/>
    </row>
    <row r="5" spans="1:3" hidden="1" outlineLevel="2" x14ac:dyDescent="0.25">
      <c r="A5" s="5"/>
    </row>
    <row r="6" spans="1:3" ht="14.4" hidden="1" outlineLevel="2" x14ac:dyDescent="0.3">
      <c r="A6" s="54" t="s">
        <v>12</v>
      </c>
      <c r="B6" s="20"/>
      <c r="C6" s="20"/>
    </row>
    <row r="7" spans="1:3" ht="14.4" hidden="1" outlineLevel="2" x14ac:dyDescent="0.3">
      <c r="A7" s="7"/>
    </row>
    <row r="8" spans="1:3" hidden="1" outlineLevel="2" x14ac:dyDescent="0.25">
      <c r="A8" s="5" t="str">
        <f>'Summary of inputs'!A$31</f>
        <v>Household properties connected for SWD</v>
      </c>
      <c r="B8" t="str">
        <f>'Summary of inputs'!B$31</f>
        <v>nr</v>
      </c>
      <c r="C8">
        <f>'Summary of inputs'!C$31</f>
        <v>0</v>
      </c>
    </row>
    <row r="9" spans="1:3" hidden="1" outlineLevel="2" x14ac:dyDescent="0.25">
      <c r="A9" s="5" t="s">
        <v>131</v>
      </c>
      <c r="B9" t="s">
        <v>14</v>
      </c>
      <c r="C9" s="16">
        <f>'Charges schedule'!D$14</f>
        <v>24.999999999999996</v>
      </c>
    </row>
    <row r="10" spans="1:3" hidden="1" outlineLevel="2" x14ac:dyDescent="0.25">
      <c r="A10" s="5" t="s">
        <v>132</v>
      </c>
      <c r="B10" t="s">
        <v>14</v>
      </c>
      <c r="C10" s="16">
        <f>'Charges schedule'!E$14</f>
        <v>23.000000000000004</v>
      </c>
    </row>
    <row r="11" spans="1:3" ht="14.4" hidden="1" outlineLevel="2" thickBot="1" x14ac:dyDescent="0.3">
      <c r="A11" s="55" t="s">
        <v>135</v>
      </c>
      <c r="B11" s="21" t="s">
        <v>13</v>
      </c>
      <c r="C11" s="22">
        <f>C8 * ( C9 + C10 )</f>
        <v>0</v>
      </c>
    </row>
    <row r="12" spans="1:3" hidden="1" outlineLevel="2" x14ac:dyDescent="0.25">
      <c r="A12" s="5"/>
      <c r="C12" s="16"/>
    </row>
    <row r="13" spans="1:3" hidden="1" outlineLevel="2" x14ac:dyDescent="0.25">
      <c r="A13" s="5" t="str">
        <f>'Summary of inputs'!A$32</f>
        <v>Household properties not connected for SWD</v>
      </c>
      <c r="B13" t="str">
        <f>'Summary of inputs'!B$32</f>
        <v>nr</v>
      </c>
      <c r="C13">
        <f>'Summary of inputs'!C$32</f>
        <v>0</v>
      </c>
    </row>
    <row r="14" spans="1:3" hidden="1" outlineLevel="2" x14ac:dyDescent="0.25">
      <c r="A14" s="5" t="s">
        <v>132</v>
      </c>
      <c r="B14" t="s">
        <v>14</v>
      </c>
      <c r="C14" s="16">
        <f>'Charges schedule'!E$14</f>
        <v>23.000000000000004</v>
      </c>
    </row>
    <row r="15" spans="1:3" ht="14.4" hidden="1" outlineLevel="2" thickBot="1" x14ac:dyDescent="0.3">
      <c r="A15" s="55" t="s">
        <v>136</v>
      </c>
      <c r="B15" s="21" t="s">
        <v>13</v>
      </c>
      <c r="C15" s="22">
        <f>C13 * C14</f>
        <v>0</v>
      </c>
    </row>
    <row r="16" spans="1:3" hidden="1" outlineLevel="2" x14ac:dyDescent="0.25">
      <c r="A16" s="5"/>
    </row>
    <row r="17" spans="1:3" hidden="1" outlineLevel="2" x14ac:dyDescent="0.25">
      <c r="A17" s="5" t="str">
        <f>A$11</f>
        <v>Total fixed charge households connected for SWD</v>
      </c>
      <c r="B17" t="str">
        <f t="shared" ref="B17:C17" si="0">B$11</f>
        <v>£</v>
      </c>
      <c r="C17" s="6">
        <f t="shared" si="0"/>
        <v>0</v>
      </c>
    </row>
    <row r="18" spans="1:3" hidden="1" outlineLevel="2" x14ac:dyDescent="0.25">
      <c r="A18" s="5" t="str">
        <f>A$15</f>
        <v xml:space="preserve">Total fixed charge households not connected for SWD  </v>
      </c>
      <c r="B18" t="str">
        <f t="shared" ref="B18:C18" si="1">B$15</f>
        <v>£</v>
      </c>
      <c r="C18" s="6">
        <f t="shared" si="1"/>
        <v>0</v>
      </c>
    </row>
    <row r="19" spans="1:3" ht="14.4" hidden="1" outlineLevel="2" thickBot="1" x14ac:dyDescent="0.3">
      <c r="A19" s="55" t="s">
        <v>130</v>
      </c>
      <c r="B19" s="21" t="s">
        <v>13</v>
      </c>
      <c r="C19" s="22">
        <f>SUM(C17:C18)</f>
        <v>0</v>
      </c>
    </row>
    <row r="20" spans="1:3" hidden="1" outlineLevel="2" x14ac:dyDescent="0.25">
      <c r="A20" s="5"/>
    </row>
    <row r="21" spans="1:3" ht="14.4" hidden="1" outlineLevel="2" x14ac:dyDescent="0.3">
      <c r="A21" s="54" t="s">
        <v>20</v>
      </c>
      <c r="B21" s="20"/>
      <c r="C21" s="20"/>
    </row>
    <row r="22" spans="1:3" hidden="1" outlineLevel="2" x14ac:dyDescent="0.25">
      <c r="A22" s="5"/>
    </row>
    <row r="23" spans="1:3" hidden="1" outlineLevel="2" x14ac:dyDescent="0.25">
      <c r="A23" s="5" t="str">
        <f>'Summary of inputs'!A$33</f>
        <v>Household discharged volume per year</v>
      </c>
      <c r="B23" t="str">
        <f>'Summary of inputs'!B$33</f>
        <v>m³</v>
      </c>
      <c r="C23" s="6">
        <f>'Summary of inputs'!C$33</f>
        <v>0</v>
      </c>
    </row>
    <row r="24" spans="1:3" hidden="1" outlineLevel="2" x14ac:dyDescent="0.25">
      <c r="A24" s="5" t="s">
        <v>23</v>
      </c>
      <c r="B24" t="s">
        <v>19</v>
      </c>
      <c r="C24" s="15">
        <f>'Charges schedule'!C$15</f>
        <v>1.7274</v>
      </c>
    </row>
    <row r="25" spans="1:3" ht="14.4" hidden="1" outlineLevel="2" thickBot="1" x14ac:dyDescent="0.3">
      <c r="A25" s="55" t="s">
        <v>25</v>
      </c>
      <c r="B25" s="21" t="s">
        <v>13</v>
      </c>
      <c r="C25" s="25">
        <f>C23*C24</f>
        <v>0</v>
      </c>
    </row>
    <row r="26" spans="1:3" hidden="1" outlineLevel="2" x14ac:dyDescent="0.25">
      <c r="A26" s="5"/>
    </row>
    <row r="27" spans="1:3" ht="14.4" hidden="1" outlineLevel="2" x14ac:dyDescent="0.3">
      <c r="A27" s="54" t="s">
        <v>28</v>
      </c>
      <c r="B27" s="20"/>
      <c r="C27" s="20"/>
    </row>
    <row r="28" spans="1:3" hidden="1" outlineLevel="2" x14ac:dyDescent="0.25">
      <c r="A28" s="5"/>
    </row>
    <row r="29" spans="1:3" hidden="1" outlineLevel="2" x14ac:dyDescent="0.25">
      <c r="A29" s="5" t="str">
        <f>A$19</f>
        <v xml:space="preserve">Total fixed charge household </v>
      </c>
      <c r="B29" t="str">
        <f>B$19</f>
        <v>£</v>
      </c>
      <c r="C29" s="33">
        <f>C19</f>
        <v>0</v>
      </c>
    </row>
    <row r="30" spans="1:3" hidden="1" outlineLevel="2" x14ac:dyDescent="0.25">
      <c r="A30" s="5" t="str">
        <f>A$25</f>
        <v>Total volumetric charge household</v>
      </c>
      <c r="B30" t="str">
        <f t="shared" ref="B30" si="2">B$25</f>
        <v>£</v>
      </c>
      <c r="C30" s="6">
        <f>C$25</f>
        <v>0</v>
      </c>
    </row>
    <row r="31" spans="1:3" ht="14.4" hidden="1" outlineLevel="2" thickBot="1" x14ac:dyDescent="0.3">
      <c r="A31" s="56" t="s">
        <v>82</v>
      </c>
      <c r="B31" s="26" t="s">
        <v>13</v>
      </c>
      <c r="C31" s="27">
        <f>SUM(C29:C30)</f>
        <v>0</v>
      </c>
    </row>
    <row r="32" spans="1:3" ht="14.4" hidden="1" outlineLevel="1" thickTop="1" x14ac:dyDescent="0.25">
      <c r="A32" s="5"/>
    </row>
    <row r="33" spans="1:3" hidden="1" outlineLevel="1" x14ac:dyDescent="0.25">
      <c r="A33" s="30" t="s">
        <v>15</v>
      </c>
      <c r="B33" s="28"/>
      <c r="C33" s="28"/>
    </row>
    <row r="34" spans="1:3" hidden="1" outlineLevel="2" x14ac:dyDescent="0.25">
      <c r="A34" s="5"/>
    </row>
    <row r="35" spans="1:3" ht="14.4" hidden="1" outlineLevel="2" x14ac:dyDescent="0.3">
      <c r="A35" s="54" t="s">
        <v>12</v>
      </c>
      <c r="B35" s="20"/>
      <c r="C35" s="20"/>
    </row>
    <row r="36" spans="1:3" ht="14.4" hidden="1" outlineLevel="2" x14ac:dyDescent="0.3">
      <c r="A36" s="7"/>
    </row>
    <row r="37" spans="1:3" hidden="1" outlineLevel="2" x14ac:dyDescent="0.25">
      <c r="A37" s="5" t="str">
        <f>'Summary of inputs'!A$34</f>
        <v>Non-household properties connected for SWD</v>
      </c>
      <c r="B37" t="str">
        <f>'Summary of inputs'!B$34</f>
        <v>nr</v>
      </c>
      <c r="C37">
        <f>'Summary of inputs'!C$34</f>
        <v>0</v>
      </c>
    </row>
    <row r="38" spans="1:3" hidden="1" outlineLevel="2" x14ac:dyDescent="0.25">
      <c r="A38" s="5" t="s">
        <v>133</v>
      </c>
      <c r="B38" t="s">
        <v>14</v>
      </c>
      <c r="C38" s="16">
        <f>'Charges schedule'!D$30</f>
        <v>24.999999999999996</v>
      </c>
    </row>
    <row r="39" spans="1:3" hidden="1" outlineLevel="2" x14ac:dyDescent="0.25">
      <c r="A39" s="5" t="s">
        <v>134</v>
      </c>
      <c r="B39" t="s">
        <v>14</v>
      </c>
      <c r="C39" s="16">
        <f>'Charges schedule'!E$30</f>
        <v>23.000000000000004</v>
      </c>
    </row>
    <row r="40" spans="1:3" ht="14.4" hidden="1" outlineLevel="2" thickBot="1" x14ac:dyDescent="0.3">
      <c r="A40" s="55" t="s">
        <v>137</v>
      </c>
      <c r="B40" s="21" t="s">
        <v>13</v>
      </c>
      <c r="C40" s="22">
        <f>C37 * ( C38 + C39 )</f>
        <v>0</v>
      </c>
    </row>
    <row r="41" spans="1:3" hidden="1" outlineLevel="2" x14ac:dyDescent="0.25">
      <c r="A41" s="57"/>
      <c r="B41" s="23"/>
      <c r="C41" s="24"/>
    </row>
    <row r="42" spans="1:3" hidden="1" outlineLevel="2" x14ac:dyDescent="0.25">
      <c r="A42" s="5" t="str">
        <f>'Summary of inputs'!A$35</f>
        <v>Non-household properties not connected for SWD</v>
      </c>
      <c r="B42" t="str">
        <f>'Summary of inputs'!B$35</f>
        <v>nr</v>
      </c>
      <c r="C42">
        <f>'Summary of inputs'!C$35</f>
        <v>0</v>
      </c>
    </row>
    <row r="43" spans="1:3" hidden="1" outlineLevel="2" x14ac:dyDescent="0.25">
      <c r="A43" s="5" t="s">
        <v>134</v>
      </c>
      <c r="B43" t="s">
        <v>14</v>
      </c>
      <c r="C43" s="16">
        <f>'Charges schedule'!E$30</f>
        <v>23.000000000000004</v>
      </c>
    </row>
    <row r="44" spans="1:3" ht="14.4" hidden="1" outlineLevel="2" thickBot="1" x14ac:dyDescent="0.3">
      <c r="A44" s="55" t="s">
        <v>138</v>
      </c>
      <c r="B44" s="21" t="s">
        <v>13</v>
      </c>
      <c r="C44" s="22">
        <f>C42*C43</f>
        <v>0</v>
      </c>
    </row>
    <row r="45" spans="1:3" hidden="1" outlineLevel="2" x14ac:dyDescent="0.25">
      <c r="A45" s="5"/>
    </row>
    <row r="46" spans="1:3" hidden="1" outlineLevel="2" x14ac:dyDescent="0.25">
      <c r="A46" s="5" t="str">
        <f>A$40</f>
        <v>Total fixed charge non-households connected for SWD</v>
      </c>
      <c r="B46" t="str">
        <f t="shared" ref="B46" si="3">B$40</f>
        <v>£</v>
      </c>
      <c r="C46" s="33">
        <f>C$40</f>
        <v>0</v>
      </c>
    </row>
    <row r="47" spans="1:3" hidden="1" outlineLevel="2" x14ac:dyDescent="0.25">
      <c r="A47" s="5" t="str">
        <f>A$44</f>
        <v>Total fixed charge non-households not connected for SWD</v>
      </c>
      <c r="B47" t="str">
        <f t="shared" ref="B47:C47" si="4">B$44</f>
        <v>£</v>
      </c>
      <c r="C47">
        <f t="shared" si="4"/>
        <v>0</v>
      </c>
    </row>
    <row r="48" spans="1:3" ht="14.4" hidden="1" outlineLevel="2" thickBot="1" x14ac:dyDescent="0.3">
      <c r="A48" s="55" t="s">
        <v>53</v>
      </c>
      <c r="B48" s="21" t="s">
        <v>13</v>
      </c>
      <c r="C48" s="22">
        <f>C46 + C47</f>
        <v>0</v>
      </c>
    </row>
    <row r="49" spans="1:3" hidden="1" outlineLevel="2" x14ac:dyDescent="0.25">
      <c r="A49" s="5"/>
    </row>
    <row r="50" spans="1:3" ht="14.4" hidden="1" outlineLevel="2" x14ac:dyDescent="0.3">
      <c r="A50" s="54" t="s">
        <v>20</v>
      </c>
      <c r="B50" s="20"/>
      <c r="C50" s="20"/>
    </row>
    <row r="51" spans="1:3" hidden="1" outlineLevel="2" x14ac:dyDescent="0.25">
      <c r="A51" s="5"/>
    </row>
    <row r="52" spans="1:3" hidden="1" outlineLevel="2" x14ac:dyDescent="0.25">
      <c r="A52" s="5" t="str">
        <f>'Summary of inputs'!A$36</f>
        <v>Non-household discharged volume per year</v>
      </c>
      <c r="B52" t="str">
        <f>'Summary of inputs'!B$36</f>
        <v>m³</v>
      </c>
      <c r="C52" s="6">
        <f>'Summary of inputs'!C$36</f>
        <v>0</v>
      </c>
    </row>
    <row r="53" spans="1:3" hidden="1" outlineLevel="2" x14ac:dyDescent="0.25">
      <c r="A53" s="5" t="s">
        <v>23</v>
      </c>
      <c r="B53" t="s">
        <v>19</v>
      </c>
      <c r="C53" s="15">
        <f>'Charges schedule'!C$31</f>
        <v>1.7572000000000001</v>
      </c>
    </row>
    <row r="54" spans="1:3" ht="14.4" hidden="1" outlineLevel="2" thickBot="1" x14ac:dyDescent="0.3">
      <c r="A54" s="55" t="s">
        <v>54</v>
      </c>
      <c r="B54" s="21" t="s">
        <v>13</v>
      </c>
      <c r="C54" s="25">
        <f>C52*C53</f>
        <v>0</v>
      </c>
    </row>
    <row r="55" spans="1:3" hidden="1" outlineLevel="2" x14ac:dyDescent="0.25">
      <c r="A55" s="5"/>
    </row>
    <row r="56" spans="1:3" ht="14.4" hidden="1" outlineLevel="2" x14ac:dyDescent="0.3">
      <c r="A56" s="54" t="s">
        <v>139</v>
      </c>
      <c r="B56" s="20"/>
      <c r="C56" s="20"/>
    </row>
    <row r="57" spans="1:3" hidden="1" outlineLevel="2" x14ac:dyDescent="0.25">
      <c r="A57" s="5"/>
    </row>
    <row r="58" spans="1:3" hidden="1" outlineLevel="2" x14ac:dyDescent="0.25">
      <c r="A58" s="58" t="str">
        <f t="shared" ref="A58:B58" si="5">A$48</f>
        <v>Total fixed charge non-household</v>
      </c>
      <c r="B58" s="33" t="str">
        <f t="shared" si="5"/>
        <v>£</v>
      </c>
      <c r="C58" s="33">
        <f>C$48</f>
        <v>0</v>
      </c>
    </row>
    <row r="59" spans="1:3" hidden="1" outlineLevel="2" x14ac:dyDescent="0.25">
      <c r="A59" s="6" t="str">
        <f t="shared" ref="A59:B59" si="6">A$54</f>
        <v>Total volumetric charge non-household</v>
      </c>
      <c r="B59" s="6" t="str">
        <f t="shared" si="6"/>
        <v>£</v>
      </c>
      <c r="C59" s="6">
        <f>C$54</f>
        <v>0</v>
      </c>
    </row>
    <row r="60" spans="1:3" ht="14.4" hidden="1" outlineLevel="2" thickBot="1" x14ac:dyDescent="0.3">
      <c r="A60" s="56" t="s">
        <v>83</v>
      </c>
      <c r="B60" s="26" t="s">
        <v>13</v>
      </c>
      <c r="C60" s="27">
        <f>SUM(C58:C59)</f>
        <v>0</v>
      </c>
    </row>
    <row r="61" spans="1:3" ht="14.4" hidden="1" outlineLevel="2" thickTop="1" x14ac:dyDescent="0.25">
      <c r="A61" s="5"/>
    </row>
    <row r="62" spans="1:3" hidden="1" outlineLevel="1" collapsed="1" x14ac:dyDescent="0.25">
      <c r="A62" s="5"/>
    </row>
    <row r="63" spans="1:3" hidden="1" outlineLevel="1" x14ac:dyDescent="0.25">
      <c r="A63" s="30" t="s">
        <v>30</v>
      </c>
      <c r="B63" s="28"/>
      <c r="C63" s="28"/>
    </row>
    <row r="64" spans="1:3" hidden="1" outlineLevel="2" x14ac:dyDescent="0.25">
      <c r="A64" s="5"/>
      <c r="C64" s="6"/>
    </row>
    <row r="65" spans="1:3" ht="14.4" hidden="1" outlineLevel="2" x14ac:dyDescent="0.3">
      <c r="A65" s="17" t="s">
        <v>36</v>
      </c>
      <c r="B65" s="18"/>
      <c r="C65" s="18"/>
    </row>
    <row r="66" spans="1:3" hidden="1" outlineLevel="2" x14ac:dyDescent="0.25">
      <c r="A66" s="5"/>
    </row>
    <row r="67" spans="1:3" hidden="1" outlineLevel="2" x14ac:dyDescent="0.25">
      <c r="A67" s="5" t="str">
        <f>A$31</f>
        <v>Total wastewater charges household</v>
      </c>
      <c r="B67" t="str">
        <f t="shared" ref="B67:C67" si="7">B$31</f>
        <v>£</v>
      </c>
      <c r="C67" s="6">
        <f t="shared" si="7"/>
        <v>0</v>
      </c>
    </row>
    <row r="68" spans="1:3" hidden="1" outlineLevel="2" x14ac:dyDescent="0.25">
      <c r="A68" s="5" t="str">
        <f>A$60</f>
        <v>Total wastewater charges non-household</v>
      </c>
      <c r="B68" t="str">
        <f t="shared" ref="B68:C68" si="8">B$60</f>
        <v>£</v>
      </c>
      <c r="C68" s="6">
        <f t="shared" si="8"/>
        <v>0</v>
      </c>
    </row>
    <row r="69" spans="1:3" ht="14.4" hidden="1" outlineLevel="2" thickBot="1" x14ac:dyDescent="0.3">
      <c r="A69" s="55" t="s">
        <v>84</v>
      </c>
      <c r="B69" s="21" t="s">
        <v>13</v>
      </c>
      <c r="C69" s="25">
        <f>SUM(C67:C68)</f>
        <v>0</v>
      </c>
    </row>
    <row r="70" spans="1:3" hidden="1" outlineLevel="2" x14ac:dyDescent="0.25">
      <c r="A70" s="5"/>
    </row>
    <row r="71" spans="1:3" ht="14.4" hidden="1" outlineLevel="2" x14ac:dyDescent="0.3">
      <c r="A71" s="17" t="s">
        <v>32</v>
      </c>
      <c r="B71" s="18"/>
      <c r="C71" s="18"/>
    </row>
    <row r="72" spans="1:3" hidden="1" outlineLevel="2" x14ac:dyDescent="0.25">
      <c r="A72" s="5"/>
    </row>
    <row r="73" spans="1:3" hidden="1" outlineLevel="2" x14ac:dyDescent="0.25">
      <c r="A73" s="5" t="str">
        <f>'Summary of inputs'!A$33</f>
        <v>Household discharged volume per year</v>
      </c>
      <c r="B73" t="str">
        <f>'Summary of inputs'!B$33</f>
        <v>m³</v>
      </c>
      <c r="C73" s="6">
        <f>'Summary of inputs'!C$33</f>
        <v>0</v>
      </c>
    </row>
    <row r="74" spans="1:3" hidden="1" outlineLevel="2" x14ac:dyDescent="0.25">
      <c r="A74" s="5" t="str">
        <f>'Summary of inputs'!A$36</f>
        <v>Non-household discharged volume per year</v>
      </c>
      <c r="B74" t="str">
        <f>'Summary of inputs'!B$36</f>
        <v>m³</v>
      </c>
      <c r="C74" s="6">
        <f>'Summary of inputs'!C$36</f>
        <v>0</v>
      </c>
    </row>
    <row r="75" spans="1:3" ht="14.4" hidden="1" outlineLevel="2" thickBot="1" x14ac:dyDescent="0.3">
      <c r="A75" s="55" t="s">
        <v>85</v>
      </c>
      <c r="B75" s="21" t="s">
        <v>2</v>
      </c>
      <c r="C75" s="22">
        <f>SUM(C73:C74)</f>
        <v>0</v>
      </c>
    </row>
    <row r="76" spans="1:3" hidden="1" outlineLevel="2" x14ac:dyDescent="0.25">
      <c r="A76" s="57"/>
      <c r="B76" s="23"/>
      <c r="C76" s="24"/>
    </row>
    <row r="77" spans="1:3" ht="14.4" hidden="1" outlineLevel="2" x14ac:dyDescent="0.3">
      <c r="A77" s="54" t="s">
        <v>27</v>
      </c>
      <c r="B77" s="20"/>
      <c r="C77" s="20"/>
    </row>
    <row r="78" spans="1:3" hidden="1" outlineLevel="2" x14ac:dyDescent="0.25">
      <c r="A78" s="5"/>
    </row>
    <row r="79" spans="1:3" hidden="1" outlineLevel="2" x14ac:dyDescent="0.25">
      <c r="A79" s="5" t="str">
        <f>A$69</f>
        <v>Total wastewater charges</v>
      </c>
      <c r="B79" t="str">
        <f t="shared" ref="B79" si="9">B$69</f>
        <v>£</v>
      </c>
      <c r="C79" s="6">
        <f>C$69</f>
        <v>0</v>
      </c>
    </row>
    <row r="80" spans="1:3" hidden="1" outlineLevel="2" x14ac:dyDescent="0.25">
      <c r="A80" s="5" t="str">
        <f>A$75</f>
        <v>Total wastewater volume discharged</v>
      </c>
      <c r="B80" t="str">
        <f>B$75</f>
        <v>m³</v>
      </c>
      <c r="C80" s="6">
        <f>C$75</f>
        <v>0</v>
      </c>
    </row>
    <row r="81" spans="1:3" ht="14.4" hidden="1" outlineLevel="2" thickBot="1" x14ac:dyDescent="0.3">
      <c r="A81" s="56" t="s">
        <v>94</v>
      </c>
      <c r="B81" s="26" t="s">
        <v>19</v>
      </c>
      <c r="C81" s="38">
        <f>IF(C79=0,0,(C79/C80))</f>
        <v>0</v>
      </c>
    </row>
    <row r="82" spans="1:3" hidden="1" outlineLevel="1" collapsed="1" x14ac:dyDescent="0.25">
      <c r="A82" s="5"/>
    </row>
    <row r="83" spans="1:3" collapsed="1" x14ac:dyDescent="0.25">
      <c r="A83" s="5"/>
    </row>
    <row r="84" spans="1:3" x14ac:dyDescent="0.25">
      <c r="A84" s="50" t="s">
        <v>37</v>
      </c>
      <c r="B84" s="29"/>
      <c r="C84" s="29"/>
    </row>
    <row r="85" spans="1:3" hidden="1" outlineLevel="1" x14ac:dyDescent="0.25">
      <c r="A85" s="5"/>
    </row>
    <row r="86" spans="1:3" ht="14.4" hidden="1" outlineLevel="1" x14ac:dyDescent="0.3">
      <c r="A86" s="17" t="s">
        <v>86</v>
      </c>
      <c r="B86" s="18"/>
      <c r="C86" s="18"/>
    </row>
    <row r="87" spans="1:3" hidden="1" outlineLevel="1" x14ac:dyDescent="0.25">
      <c r="A87" s="5"/>
    </row>
    <row r="88" spans="1:3" hidden="1" outlineLevel="1" x14ac:dyDescent="0.25">
      <c r="A88" s="5" t="str">
        <f>'Summary of inputs'!A$31</f>
        <v>Household properties connected for SWD</v>
      </c>
      <c r="B88" s="5" t="str">
        <f>'Summary of inputs'!B$31</f>
        <v>nr</v>
      </c>
      <c r="C88" s="5">
        <f>'Summary of inputs'!C$31</f>
        <v>0</v>
      </c>
    </row>
    <row r="89" spans="1:3" hidden="1" outlineLevel="1" x14ac:dyDescent="0.25">
      <c r="A89" s="5" t="str">
        <f>'Summary of inputs'!A$32</f>
        <v>Household properties not connected for SWD</v>
      </c>
      <c r="B89" s="5" t="str">
        <f>'Summary of inputs'!B$32</f>
        <v>nr</v>
      </c>
      <c r="C89" s="5">
        <f>'Summary of inputs'!C$32</f>
        <v>0</v>
      </c>
    </row>
    <row r="90" spans="1:3" hidden="1" outlineLevel="1" x14ac:dyDescent="0.25">
      <c r="A90" s="5" t="str">
        <f>'Summary of inputs'!A$34</f>
        <v>Non-household properties connected for SWD</v>
      </c>
      <c r="B90" s="5" t="str">
        <f>'Summary of inputs'!B$34</f>
        <v>nr</v>
      </c>
      <c r="C90" s="5">
        <f>'Summary of inputs'!C$34</f>
        <v>0</v>
      </c>
    </row>
    <row r="91" spans="1:3" hidden="1" outlineLevel="1" x14ac:dyDescent="0.25">
      <c r="A91" s="5" t="str">
        <f>'Summary of inputs'!A$35</f>
        <v>Non-household properties not connected for SWD</v>
      </c>
      <c r="B91" s="5" t="str">
        <f>'Summary of inputs'!B$35</f>
        <v>nr</v>
      </c>
      <c r="C91" s="5">
        <f>'Summary of inputs'!C$35</f>
        <v>0</v>
      </c>
    </row>
    <row r="92" spans="1:3" hidden="1" outlineLevel="1" x14ac:dyDescent="0.25">
      <c r="A92" s="5" t="s">
        <v>55</v>
      </c>
      <c r="B92" t="s">
        <v>3</v>
      </c>
      <c r="C92">
        <f>SUM(C88:C91)</f>
        <v>0</v>
      </c>
    </row>
    <row r="93" spans="1:3" hidden="1" outlineLevel="1" x14ac:dyDescent="0.25">
      <c r="A93" s="5"/>
    </row>
    <row r="94" spans="1:3" hidden="1" outlineLevel="1" x14ac:dyDescent="0.25">
      <c r="A94" s="5" t="str">
        <f>A$92</f>
        <v>Total properties</v>
      </c>
      <c r="B94" t="str">
        <f>B$92</f>
        <v>nr</v>
      </c>
      <c r="C94">
        <f>C$92</f>
        <v>0</v>
      </c>
    </row>
    <row r="95" spans="1:3" hidden="1" outlineLevel="1" x14ac:dyDescent="0.25">
      <c r="A95" s="5" t="s">
        <v>88</v>
      </c>
      <c r="B95" t="s">
        <v>41</v>
      </c>
      <c r="C95" s="34">
        <f>SUM('Charges schedule'!D$43:F$43)</f>
        <v>11.749999999999998</v>
      </c>
    </row>
    <row r="96" spans="1:3" ht="14.4" hidden="1" outlineLevel="1" thickBot="1" x14ac:dyDescent="0.3">
      <c r="A96" s="55" t="s">
        <v>89</v>
      </c>
      <c r="B96" s="21" t="s">
        <v>13</v>
      </c>
      <c r="C96" s="22">
        <f>C94 * C95</f>
        <v>0</v>
      </c>
    </row>
    <row r="97" spans="1:3" hidden="1" outlineLevel="1" x14ac:dyDescent="0.25">
      <c r="A97" s="5"/>
    </row>
    <row r="98" spans="1:3" ht="14.4" hidden="1" outlineLevel="1" x14ac:dyDescent="0.3">
      <c r="A98" s="17" t="s">
        <v>75</v>
      </c>
      <c r="B98" s="18"/>
      <c r="C98" s="18"/>
    </row>
    <row r="99" spans="1:3" hidden="1" outlineLevel="1" x14ac:dyDescent="0.25">
      <c r="A99" s="5"/>
    </row>
    <row r="100" spans="1:3" hidden="1" outlineLevel="1" x14ac:dyDescent="0.25">
      <c r="A100" s="5" t="str">
        <f>'Summary of inputs'!A$37</f>
        <v>Total capacity of sewerage pumping stations (if no pumping stations please enter 0)</v>
      </c>
      <c r="B100" t="str">
        <f>'Summary of inputs'!B$37</f>
        <v>kW</v>
      </c>
      <c r="C100">
        <f>'Summary of inputs'!C$37</f>
        <v>0</v>
      </c>
    </row>
    <row r="101" spans="1:3" hidden="1" outlineLevel="1" x14ac:dyDescent="0.25">
      <c r="A101" s="5" t="s">
        <v>90</v>
      </c>
      <c r="B101" t="s">
        <v>48</v>
      </c>
      <c r="C101" s="34">
        <f>'Charges schedule'!D$48</f>
        <v>466.4</v>
      </c>
    </row>
    <row r="102" spans="1:3" ht="14.4" hidden="1" outlineLevel="1" thickBot="1" x14ac:dyDescent="0.3">
      <c r="A102" s="55" t="s">
        <v>97</v>
      </c>
      <c r="B102" s="21" t="s">
        <v>13</v>
      </c>
      <c r="C102" s="36">
        <f>C100*C101</f>
        <v>0</v>
      </c>
    </row>
    <row r="103" spans="1:3" hidden="1" outlineLevel="1" x14ac:dyDescent="0.25">
      <c r="A103" s="5"/>
    </row>
    <row r="104" spans="1:3" ht="14.4" hidden="1" outlineLevel="1" x14ac:dyDescent="0.3">
      <c r="A104" s="54" t="s">
        <v>78</v>
      </c>
      <c r="B104" s="20"/>
      <c r="C104" s="20"/>
    </row>
    <row r="105" spans="1:3" hidden="1" outlineLevel="1" x14ac:dyDescent="0.25">
      <c r="A105" s="5" t="str">
        <f>A$96</f>
        <v>Total avoided cost sewers</v>
      </c>
      <c r="B105" t="str">
        <f t="shared" ref="B105:C105" si="10">B$96</f>
        <v>£</v>
      </c>
      <c r="C105" s="32">
        <f t="shared" si="10"/>
        <v>0</v>
      </c>
    </row>
    <row r="106" spans="1:3" hidden="1" outlineLevel="1" x14ac:dyDescent="0.25">
      <c r="A106" s="5" t="str">
        <f>A$102</f>
        <v>Total avoided cost sewerage pumping stations</v>
      </c>
      <c r="B106" t="str">
        <f t="shared" ref="B106:C106" si="11">B$102</f>
        <v>£</v>
      </c>
      <c r="C106" s="32">
        <f t="shared" si="11"/>
        <v>0</v>
      </c>
    </row>
    <row r="107" spans="1:3" ht="14.4" hidden="1" outlineLevel="1" thickBot="1" x14ac:dyDescent="0.3">
      <c r="A107" s="56" t="s">
        <v>92</v>
      </c>
      <c r="B107" s="26" t="s">
        <v>13</v>
      </c>
      <c r="C107" s="37">
        <f>SUM(C105:C106)</f>
        <v>0</v>
      </c>
    </row>
    <row r="108" spans="1:3" ht="14.4" hidden="1" outlineLevel="1" thickTop="1" x14ac:dyDescent="0.25">
      <c r="A108" s="5"/>
    </row>
    <row r="109" spans="1:3" hidden="1" outlineLevel="1" x14ac:dyDescent="0.25">
      <c r="A109" s="5" t="str">
        <f>A$107</f>
        <v>Total avoided costs wastewater</v>
      </c>
      <c r="B109" t="str">
        <f t="shared" ref="B109:C109" si="12">B$107</f>
        <v>£</v>
      </c>
      <c r="C109" s="32">
        <f t="shared" si="12"/>
        <v>0</v>
      </c>
    </row>
    <row r="110" spans="1:3" hidden="1" outlineLevel="1" x14ac:dyDescent="0.25">
      <c r="A110" s="5" t="str">
        <f>A$75</f>
        <v>Total wastewater volume discharged</v>
      </c>
      <c r="B110" t="str">
        <f t="shared" ref="B110:C110" si="13">B$75</f>
        <v>m³</v>
      </c>
      <c r="C110" s="6">
        <f t="shared" si="13"/>
        <v>0</v>
      </c>
    </row>
    <row r="111" spans="1:3" ht="14.4" hidden="1" outlineLevel="1" thickBot="1" x14ac:dyDescent="0.3">
      <c r="A111" s="56" t="s">
        <v>93</v>
      </c>
      <c r="B111" s="26" t="s">
        <v>19</v>
      </c>
      <c r="C111" s="38">
        <f>IF(C109=0,0,(C109/C110))</f>
        <v>0</v>
      </c>
    </row>
    <row r="112" spans="1:3" collapsed="1" x14ac:dyDescent="0.25">
      <c r="A112" s="5"/>
      <c r="C112" s="32"/>
    </row>
    <row r="113" spans="1:3" x14ac:dyDescent="0.25">
      <c r="A113" s="50" t="s">
        <v>77</v>
      </c>
      <c r="B113" s="29"/>
      <c r="C113" s="29"/>
    </row>
    <row r="114" spans="1:3" hidden="1" outlineLevel="1" x14ac:dyDescent="0.25">
      <c r="A114" s="5"/>
    </row>
    <row r="115" spans="1:3" hidden="1" outlineLevel="1" x14ac:dyDescent="0.25">
      <c r="A115" s="5" t="str">
        <f>A$81</f>
        <v>Weighted average wholesale tariff wastewater</v>
      </c>
      <c r="B115" t="str">
        <f t="shared" ref="B115" si="14">B$81</f>
        <v>£ per m³</v>
      </c>
      <c r="C115" s="42">
        <f>C$81</f>
        <v>0</v>
      </c>
    </row>
    <row r="116" spans="1:3" hidden="1" outlineLevel="1" x14ac:dyDescent="0.25">
      <c r="A116" s="5" t="str">
        <f>A$111</f>
        <v>Volumetric avoided cost wastewater</v>
      </c>
      <c r="B116" t="str">
        <f t="shared" ref="B116:C116" si="15">B$111</f>
        <v>£ per m³</v>
      </c>
      <c r="C116" s="42">
        <f t="shared" si="15"/>
        <v>0</v>
      </c>
    </row>
    <row r="117" spans="1:3" ht="14.4" hidden="1" outlineLevel="1" thickBot="1" x14ac:dyDescent="0.3">
      <c r="A117" s="56" t="s">
        <v>91</v>
      </c>
      <c r="B117" s="26" t="s">
        <v>19</v>
      </c>
      <c r="C117" s="38">
        <f>C115 - C116</f>
        <v>0</v>
      </c>
    </row>
    <row r="118" spans="1:3" collapsed="1" x14ac:dyDescent="0.25">
      <c r="A118" s="5"/>
    </row>
    <row r="119" spans="1:3" x14ac:dyDescent="0.25">
      <c r="A119" s="5"/>
    </row>
    <row r="120" spans="1:3" x14ac:dyDescent="0.25">
      <c r="A120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FE05-EBD1-4CDB-BD21-1A2BB43867E9}">
  <sheetPr>
    <tabColor theme="5" tint="0.79998168889431442"/>
  </sheetPr>
  <dimension ref="A1:D22"/>
  <sheetViews>
    <sheetView zoomScaleNormal="100" workbookViewId="0">
      <pane ySplit="1" topLeftCell="A2" activePane="bottomLeft" state="frozen"/>
      <selection pane="bottomLeft" activeCell="L53" sqref="L53"/>
    </sheetView>
  </sheetViews>
  <sheetFormatPr defaultRowHeight="13.8" x14ac:dyDescent="0.25"/>
  <cols>
    <col min="1" max="1" width="45.59765625" customWidth="1"/>
    <col min="2" max="2" width="11.69921875" customWidth="1"/>
    <col min="3" max="4" width="11" customWidth="1"/>
  </cols>
  <sheetData>
    <row r="1" spans="1:4" x14ac:dyDescent="0.25">
      <c r="A1" s="91" t="s">
        <v>102</v>
      </c>
      <c r="B1" s="92" t="s">
        <v>0</v>
      </c>
      <c r="C1" s="92" t="s">
        <v>16</v>
      </c>
      <c r="D1" s="92" t="s">
        <v>105</v>
      </c>
    </row>
    <row r="2" spans="1:4" x14ac:dyDescent="0.25">
      <c r="C2" s="18"/>
      <c r="D2" s="47"/>
    </row>
    <row r="3" spans="1:4" x14ac:dyDescent="0.25">
      <c r="A3" s="1" t="s">
        <v>109</v>
      </c>
      <c r="C3" s="18"/>
      <c r="D3" s="47"/>
    </row>
    <row r="4" spans="1:4" x14ac:dyDescent="0.25">
      <c r="A4" t="s">
        <v>107</v>
      </c>
      <c r="B4" t="s">
        <v>13</v>
      </c>
      <c r="C4" s="45">
        <f>'Water calc'!C10+'Water calc'!C34</f>
        <v>0</v>
      </c>
      <c r="D4" s="48">
        <f>'Wastewater calc'!C19+'Wastewater calc'!C48</f>
        <v>0</v>
      </c>
    </row>
    <row r="5" spans="1:4" x14ac:dyDescent="0.25">
      <c r="A5" t="s">
        <v>108</v>
      </c>
      <c r="B5" t="s">
        <v>13</v>
      </c>
      <c r="C5" s="45">
        <f>'Water calc'!C20+'Water calc'!C44</f>
        <v>0</v>
      </c>
      <c r="D5" s="48">
        <f>'Wastewater calc'!C25+'Wastewater calc'!C54</f>
        <v>0</v>
      </c>
    </row>
    <row r="6" spans="1:4" x14ac:dyDescent="0.25">
      <c r="A6" t="s">
        <v>106</v>
      </c>
      <c r="B6" t="s">
        <v>13</v>
      </c>
      <c r="C6" s="45">
        <f>'Water calc'!C$59</f>
        <v>0</v>
      </c>
      <c r="D6" s="48">
        <f>'Wastewater calc'!C$69</f>
        <v>0</v>
      </c>
    </row>
    <row r="7" spans="1:4" x14ac:dyDescent="0.25">
      <c r="C7" s="18"/>
      <c r="D7" s="47"/>
    </row>
    <row r="8" spans="1:4" x14ac:dyDescent="0.25">
      <c r="A8" t="str">
        <f>A$6</f>
        <v>Total wholesale charge</v>
      </c>
      <c r="B8" t="str">
        <f t="shared" ref="B8:D8" si="0">B$6</f>
        <v>£</v>
      </c>
      <c r="C8" s="45">
        <f t="shared" si="0"/>
        <v>0</v>
      </c>
      <c r="D8" s="48">
        <f t="shared" si="0"/>
        <v>0</v>
      </c>
    </row>
    <row r="9" spans="1:4" x14ac:dyDescent="0.25">
      <c r="A9" t="s">
        <v>111</v>
      </c>
      <c r="B9" t="s">
        <v>2</v>
      </c>
      <c r="C9" s="45">
        <f>'Water calc'!C$65</f>
        <v>0</v>
      </c>
      <c r="D9" s="48">
        <f>'Wastewater calc'!C$75</f>
        <v>0</v>
      </c>
    </row>
    <row r="10" spans="1:4" x14ac:dyDescent="0.25">
      <c r="A10" s="67" t="s">
        <v>109</v>
      </c>
      <c r="B10" s="67" t="s">
        <v>19</v>
      </c>
      <c r="C10" s="68">
        <f>'Water calc'!C$71</f>
        <v>0</v>
      </c>
      <c r="D10" s="69">
        <f>'Wastewater calc'!C$81</f>
        <v>0</v>
      </c>
    </row>
    <row r="11" spans="1:4" x14ac:dyDescent="0.25">
      <c r="C11" s="18"/>
      <c r="D11" s="47"/>
    </row>
    <row r="12" spans="1:4" x14ac:dyDescent="0.25">
      <c r="A12" s="1" t="s">
        <v>37</v>
      </c>
      <c r="C12" s="18"/>
      <c r="D12" s="47"/>
    </row>
    <row r="13" spans="1:4" ht="27.6" x14ac:dyDescent="0.25">
      <c r="A13" s="43" t="s">
        <v>110</v>
      </c>
      <c r="B13" t="s">
        <v>13</v>
      </c>
      <c r="C13" s="45">
        <f>'Water calc'!C$84</f>
        <v>0</v>
      </c>
      <c r="D13" s="48">
        <f>'Wastewater calc'!C$96</f>
        <v>0</v>
      </c>
    </row>
    <row r="14" spans="1:4" x14ac:dyDescent="0.25">
      <c r="A14" t="s">
        <v>112</v>
      </c>
      <c r="B14" t="s">
        <v>13</v>
      </c>
      <c r="C14" s="46">
        <f>'Water calc'!C$90</f>
        <v>0</v>
      </c>
      <c r="D14" s="48">
        <f>'Wastewater calc'!C$102</f>
        <v>0</v>
      </c>
    </row>
    <row r="15" spans="1:4" x14ac:dyDescent="0.25">
      <c r="A15" t="s">
        <v>113</v>
      </c>
      <c r="B15" t="s">
        <v>13</v>
      </c>
      <c r="C15" s="46">
        <f>SUM(C13:C14)</f>
        <v>0</v>
      </c>
      <c r="D15" s="49">
        <f t="shared" ref="D15" si="1">SUM(D13:D14)</f>
        <v>0</v>
      </c>
    </row>
    <row r="16" spans="1:4" x14ac:dyDescent="0.25">
      <c r="C16" s="18"/>
      <c r="D16" s="47"/>
    </row>
    <row r="17" spans="1:4" x14ac:dyDescent="0.25">
      <c r="A17" t="str">
        <f>A$15</f>
        <v>Total avoided costs</v>
      </c>
      <c r="B17" t="str">
        <f t="shared" ref="B17:D17" si="2">B$15</f>
        <v>£</v>
      </c>
      <c r="C17" s="45">
        <f t="shared" si="2"/>
        <v>0</v>
      </c>
      <c r="D17" s="48">
        <f t="shared" si="2"/>
        <v>0</v>
      </c>
    </row>
    <row r="18" spans="1:4" x14ac:dyDescent="0.25">
      <c r="A18" t="s">
        <v>111</v>
      </c>
      <c r="B18" t="s">
        <v>2</v>
      </c>
      <c r="C18" s="45">
        <f>'Water calc'!C$65</f>
        <v>0</v>
      </c>
      <c r="D18" s="48">
        <f>'Wastewater calc'!C$75</f>
        <v>0</v>
      </c>
    </row>
    <row r="19" spans="1:4" x14ac:dyDescent="0.25">
      <c r="A19" s="67" t="s">
        <v>113</v>
      </c>
      <c r="B19" s="67" t="s">
        <v>19</v>
      </c>
      <c r="C19" s="68">
        <f>'Water calc'!C$99</f>
        <v>0</v>
      </c>
      <c r="D19" s="69">
        <f>'Wastewater calc'!C$111</f>
        <v>0</v>
      </c>
    </row>
    <row r="20" spans="1:4" x14ac:dyDescent="0.25">
      <c r="C20" s="18"/>
      <c r="D20" s="47"/>
    </row>
    <row r="21" spans="1:4" ht="14.4" thickBot="1" x14ac:dyDescent="0.3">
      <c r="A21" s="70" t="s">
        <v>77</v>
      </c>
      <c r="B21" s="70" t="s">
        <v>19</v>
      </c>
      <c r="C21" s="71">
        <f>'Water calc'!C$105</f>
        <v>0</v>
      </c>
      <c r="D21" s="72">
        <f>'Wastewater calc'!C$117</f>
        <v>0</v>
      </c>
    </row>
    <row r="22" spans="1:4" ht="14.4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9ED0-303D-4C6D-AC40-047D3D415361}">
  <dimension ref="A2:A13"/>
  <sheetViews>
    <sheetView workbookViewId="0">
      <selection activeCell="K29" sqref="K29"/>
    </sheetView>
  </sheetViews>
  <sheetFormatPr defaultRowHeight="13.8" x14ac:dyDescent="0.25"/>
  <sheetData>
    <row r="2" spans="1:1" x14ac:dyDescent="0.25">
      <c r="A2" s="1" t="s">
        <v>26</v>
      </c>
    </row>
    <row r="3" spans="1:1" x14ac:dyDescent="0.25">
      <c r="A3" t="s">
        <v>6</v>
      </c>
    </row>
    <row r="4" spans="1:1" x14ac:dyDescent="0.25">
      <c r="A4" t="s">
        <v>7</v>
      </c>
    </row>
    <row r="6" spans="1:1" x14ac:dyDescent="0.25">
      <c r="A6" s="1" t="s">
        <v>21</v>
      </c>
    </row>
    <row r="7" spans="1:1" x14ac:dyDescent="0.25">
      <c r="A7" s="14">
        <v>5.5E-2</v>
      </c>
    </row>
    <row r="9" spans="1:1" x14ac:dyDescent="0.25">
      <c r="A9" s="1" t="s">
        <v>95</v>
      </c>
    </row>
    <row r="10" spans="1:1" x14ac:dyDescent="0.25">
      <c r="A10">
        <v>92.03</v>
      </c>
    </row>
    <row r="12" spans="1:1" x14ac:dyDescent="0.25">
      <c r="A12" s="1" t="s">
        <v>96</v>
      </c>
    </row>
    <row r="13" spans="1:1" x14ac:dyDescent="0.25">
      <c r="A13" s="39">
        <v>0.95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4edf6b4f3f544e384b64d978a1f67b2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Economic Regulation</TermName>
          <TermId xmlns="http://schemas.microsoft.com/office/infopath/2007/PartnerControls">9d1f07e6-d38a-4e6b-aa9c-a7e746eb7d52</TermId>
        </TermInfo>
      </Terms>
    </j4edf6b4f3f544e384b64d978a1f67b2>
    <k94c296b492b44bc889d28a500be294d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2023-24</TermName>
          <TermId xmlns="http://schemas.microsoft.com/office/infopath/2007/PartnerControls">14b77e06-08fa-4c61-9d1b-c5f3eb76ce53</TermId>
        </TermInfo>
      </Terms>
    </k94c296b492b44bc889d28a500be294d>
    <_ip_UnifiedCompliancePolicyUIAction xmlns="http://schemas.microsoft.com/sharepoint/v3" xsi:nil="true"/>
    <Document_x0020_Date xmlns="138e79af-97e9-467e-b691-fc96845a5065" xsi:nil="true"/>
    <ArchiveDate xmlns="138e79af-97e9-467e-b691-fc96845a5065" xsi:nil="true"/>
    <e3bbe34e58ad4508899d7e8e5a3222d7 xmlns="138e79af-97e9-467e-b691-fc96845a5065">
      <Terms xmlns="http://schemas.microsoft.com/office/infopath/2007/PartnerControls"/>
    </e3bbe34e58ad4508899d7e8e5a3222d7>
    <h6fd30890b6d4f3982eb23db950b758d xmlns="138e79af-97e9-467e-b691-fc96845a5065">
      <Terms xmlns="http://schemas.microsoft.com/office/infopath/2007/PartnerControls"/>
    </h6fd30890b6d4f3982eb23db950b758d>
    <KpiDescription xmlns="http://schemas.microsoft.com/sharepoint/v3" xsi:nil="true"/>
    <Sub_x002d_heading xmlns="8d0533c5-b8ff-40f6-87d4-d0eca916023e">NAV charges</Sub_x002d_heading>
    <_ip_UnifiedCompliancePolicyProperties xmlns="http://schemas.microsoft.com/sharepoint/v3" xsi:nil="true"/>
    <od2f647b84b1401a9186c324d297acef xmlns="138e79af-97e9-467e-b691-fc96845a5065">
      <Terms xmlns="http://schemas.microsoft.com/office/infopath/2007/PartnerControls"/>
    </od2f647b84b1401a9186c324d297acef>
    <a3636f413ca84f4aa007a658eddb4a33 xmlns="138e79af-97e9-467e-b691-fc96845a5065">
      <Terms xmlns="http://schemas.microsoft.com/office/infopath/2007/PartnerControls"/>
    </a3636f413ca84f4aa007a658eddb4a33>
    <Reference xmlns="138e79af-97e9-467e-b691-fc96845a5065" xsi:nil="true"/>
    <TaxCatchAll xmlns="138e79af-97e9-467e-b691-fc96845a5065">
      <Value>122</Value>
      <Value>2199</Value>
    </TaxCatchAll>
    <IsSecure xmlns="138e79af-97e9-467e-b691-fc96845a5065">No</IsSecure>
    <_dlc_DocId xmlns="9390b88a-687a-4926-b94c-e3ac1c4de516">CORPGOV-432761261-774</_dlc_DocId>
    <_dlc_DocIdUrl xmlns="9390b88a-687a-4926-b94c-e3ac1c4de516">
      <Url>https://wessexwater.sharepoint.com/sites/SC0003/F013/_layouts/15/DocIdRedir.aspx?ID=CORPGOV-432761261-774</Url>
      <Description>CORPGOV-432761261-774</Description>
    </_dlc_DocIdUrl>
    <SharedWithUsers xmlns="db5a98da-cae3-496a-ade7-6a2c7b00b148">
      <UserInfo>
        <DisplayName>Harriet Cutts</DisplayName>
        <AccountId>20928</AccountId>
        <AccountType/>
      </UserInfo>
      <UserInfo>
        <DisplayName>Joshua Burks Way</DisplayName>
        <AccountId>1140</AccountId>
        <AccountType/>
      </UserInfo>
      <UserInfo>
        <DisplayName>Rachel Stevens</DisplayName>
        <AccountId>923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DEF460391E80A2479A3051B62F5365DD000631392D0B2C8A49B81ED67DB89A8C8B" ma:contentTypeVersion="162" ma:contentTypeDescription="" ma:contentTypeScope="" ma:versionID="256aa87e64a619a7c60412cf7895af44">
  <xsd:schema xmlns:xsd="http://www.w3.org/2001/XMLSchema" xmlns:xs="http://www.w3.org/2001/XMLSchema" xmlns:p="http://schemas.microsoft.com/office/2006/metadata/properties" xmlns:ns1="http://schemas.microsoft.com/sharepoint/v3" xmlns:ns2="138e79af-97e9-467e-b691-fc96845a5065" xmlns:ns3="9390b88a-687a-4926-b94c-e3ac1c4de516" xmlns:ns4="8d0533c5-b8ff-40f6-87d4-d0eca916023e" xmlns:ns5="db5a98da-cae3-496a-ade7-6a2c7b00b148" targetNamespace="http://schemas.microsoft.com/office/2006/metadata/properties" ma:root="true" ma:fieldsID="3e6d1a66f6f4421dc9e310b4bf8493de" ns1:_="" ns2:_="" ns3:_="" ns4:_="" ns5:_="">
    <xsd:import namespace="http://schemas.microsoft.com/sharepoint/v3"/>
    <xsd:import namespace="138e79af-97e9-467e-b691-fc96845a5065"/>
    <xsd:import namespace="9390b88a-687a-4926-b94c-e3ac1c4de516"/>
    <xsd:import namespace="8d0533c5-b8ff-40f6-87d4-d0eca916023e"/>
    <xsd:import namespace="db5a98da-cae3-496a-ade7-6a2c7b00b148"/>
    <xsd:element name="properties">
      <xsd:complexType>
        <xsd:sequence>
          <xsd:element name="documentManagement">
            <xsd:complexType>
              <xsd:all>
                <xsd:element ref="ns2:Document_x0020_Date" minOccurs="0"/>
                <xsd:element ref="ns2:Reference" minOccurs="0"/>
                <xsd:element ref="ns2:j4edf6b4f3f544e384b64d978a1f67b2" minOccurs="0"/>
                <xsd:element ref="ns2:e3bbe34e58ad4508899d7e8e5a3222d7" minOccurs="0"/>
                <xsd:element ref="ns2:a3636f413ca84f4aa007a658eddb4a33" minOccurs="0"/>
                <xsd:element ref="ns2:TaxCatchAll" minOccurs="0"/>
                <xsd:element ref="ns2:od2f647b84b1401a9186c324d297acef" minOccurs="0"/>
                <xsd:element ref="ns2:TaxCatchAllLabel" minOccurs="0"/>
                <xsd:element ref="ns2:ArchiveDate" minOccurs="0"/>
                <xsd:element ref="ns2:IsSecure" minOccurs="0"/>
                <xsd:element ref="ns3:_dlc_DocId" minOccurs="0"/>
                <xsd:element ref="ns3:_dlc_DocIdUrl" minOccurs="0"/>
                <xsd:element ref="ns3:_dlc_DocIdPersistId" minOccurs="0"/>
                <xsd:element ref="ns2:k94c296b492b44bc889d28a500be294d" minOccurs="0"/>
                <xsd:element ref="ns4:Sub_x002d_heading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1:KpiDescription" minOccurs="0"/>
                <xsd:element ref="ns2:h6fd30890b6d4f3982eb23db950b758d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33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e79af-97e9-467e-b691-fc96845a5065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6" nillable="true" ma:displayName="Document Date" ma:format="DateOnly" ma:hidden="true" ma:internalName="Document_x0020_Date" ma:readOnly="false">
      <xsd:simpleType>
        <xsd:restriction base="dms:DateTime"/>
      </xsd:simpleType>
    </xsd:element>
    <xsd:element name="Reference" ma:index="7" nillable="true" ma:displayName="Your Ref" ma:hidden="true" ma:internalName="Reference" ma:readOnly="false">
      <xsd:simpleType>
        <xsd:restriction base="dms:Text">
          <xsd:maxLength value="255"/>
        </xsd:restriction>
      </xsd:simpleType>
    </xsd:element>
    <xsd:element name="j4edf6b4f3f544e384b64d978a1f67b2" ma:index="8" ma:taxonomy="true" ma:internalName="j4edf6b4f3f544e384b64d978a1f67b2" ma:taxonomyFieldName="Function" ma:displayName="Function" ma:readOnly="false" ma:default="122;#Economic Regulation|9d1f07e6-d38a-4e6b-aa9c-a7e746eb7d52" ma:fieldId="{34edf6b4-f3f5-44e3-84b6-4d978a1f67b2}" ma:sspId="5893317c-9bf8-4bcb-b153-30688475ad4b" ma:termSetId="c39e38bd-6647-4c32-a909-e6ecd4d8b9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bbe34e58ad4508899d7e8e5a3222d7" ma:index="11" nillable="true" ma:taxonomy="true" ma:internalName="e3bbe34e58ad4508899d7e8e5a3222d7" ma:taxonomyFieldName="Site_x0020_Id" ma:displayName="Site ID" ma:readOnly="false" ma:default="" ma:fieldId="{e3bbe34e-58ad-4508-899d-7e8e5a3222d7}" ma:taxonomyMulti="true" ma:sspId="5893317c-9bf8-4bcb-b153-30688475ad4b" ma:termSetId="5ab2ef19-8632-4b0d-9624-53eb1399c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636f413ca84f4aa007a658eddb4a33" ma:index="15" nillable="true" ma:taxonomy="true" ma:internalName="a3636f413ca84f4aa007a658eddb4a33" ma:taxonomyFieldName="Document_x0020_Type" ma:displayName="Document Type" ma:readOnly="false" ma:default="" ma:fieldId="{a3636f41-3ca8-4f4a-a007-a658eddb4a33}" ma:sspId="5893317c-9bf8-4bcb-b153-30688475ad4b" ma:termSetId="631b5733-5b06-4855-b308-fb3edae270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ab0309ff-54e4-4510-b21a-3153f497a541}" ma:internalName="TaxCatchAll" ma:showField="CatchAllData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2f647b84b1401a9186c324d297acef" ma:index="18" nillable="true" ma:taxonomy="true" ma:internalName="od2f647b84b1401a9186c324d297acef" ma:taxonomyFieldName="LoB" ma:displayName="Line of Business" ma:readOnly="false" ma:default="" ma:fieldId="{8d2f647b-84b1-401a-9186-c324d297acef}" ma:sspId="5893317c-9bf8-4bcb-b153-30688475ad4b" ma:termSetId="79dca51d-bc7d-4cf2-a948-8ea74c5b36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ab0309ff-54e4-4510-b21a-3153f497a541}" ma:internalName="TaxCatchAllLabel" ma:readOnly="true" ma:showField="CatchAllDataLabel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ate" ma:index="20" nillable="true" ma:displayName="Archive Date" ma:format="DateOnly" ma:hidden="true" ma:internalName="ArchiveDate" ma:readOnly="false">
      <xsd:simpleType>
        <xsd:restriction base="dms:DateTime"/>
      </xsd:simpleType>
    </xsd:element>
    <xsd:element name="IsSecure" ma:index="22" nillable="true" ma:displayName="IsSecure" ma:default="No" ma:format="Dropdown" ma:hidden="true" ma:internalName="IsSecure" ma:readOnly="false">
      <xsd:simpleType>
        <xsd:restriction base="dms:Choice">
          <xsd:enumeration value="No"/>
          <xsd:enumeration value="Yes"/>
        </xsd:restriction>
      </xsd:simpleType>
    </xsd:element>
    <xsd:element name="k94c296b492b44bc889d28a500be294d" ma:index="27" ma:taxonomy="true" ma:internalName="k94c296b492b44bc889d28a500be294d" ma:taxonomyFieldName="Financial_x0020_Year" ma:displayName="Financial Year" ma:readOnly="false" ma:default="" ma:fieldId="{494c296b-492b-44bc-889d-28a500be294d}" ma:sspId="5893317c-9bf8-4bcb-b153-30688475ad4b" ma:termSetId="07cda45b-da65-466b-a628-ab4ad4e27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fd30890b6d4f3982eb23db950b758d" ma:index="34" nillable="true" ma:taxonomy="true" ma:internalName="h6fd30890b6d4f3982eb23db950b758d" ma:taxonomyFieldName="Project" ma:displayName="Project" ma:default="" ma:fieldId="{16fd3089-0b6d-4f39-82eb-23db950b758d}" ma:sspId="5893317c-9bf8-4bcb-b153-30688475ad4b" ma:termSetId="d12af513-19c6-44db-9300-070ceb8939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0b88a-687a-4926-b94c-e3ac1c4de516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33c5-b8ff-40f6-87d4-d0eca916023e" elementFormDefault="qualified">
    <xsd:import namespace="http://schemas.microsoft.com/office/2006/documentManagement/types"/>
    <xsd:import namespace="http://schemas.microsoft.com/office/infopath/2007/PartnerControls"/>
    <xsd:element name="Sub_x002d_heading" ma:index="28" ma:displayName="Sub-heading" ma:format="Dropdown" ma:internalName="Sub_x002d_heading">
      <xsd:simpleType>
        <xsd:restriction base="dms:Choice">
          <xsd:enumeration value="Allowed Revenues"/>
          <xsd:enumeration value="Assurance"/>
          <xsd:enumeration value="Board papers"/>
          <xsd:enumeration value="Charges schemes"/>
          <xsd:enumeration value="Differential calcs"/>
          <xsd:enumeration value="Engagement"/>
          <xsd:enumeration value="Miscellaneous charges"/>
          <xsd:enumeration value="NAV charges"/>
          <xsd:enumeration value="Ofwat documents"/>
          <xsd:enumeration value="PS calc"/>
          <xsd:enumeration value="Publication - January"/>
          <xsd:enumeration value="Publication - July"/>
          <xsd:enumeration value="Publication - October"/>
          <xsd:enumeration value="Special agreements"/>
          <xsd:enumeration value="Strategy"/>
          <xsd:enumeration value="Provenance"/>
          <xsd:enumeration value="Social Tariffs"/>
          <xsd:enumeration value="Certification"/>
          <xsd:enumeration value="Access Prices"/>
          <xsd:enumeration value="Other Company Schemes"/>
          <xsd:enumeration value="Bioresources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a98da-cae3-496a-ade7-6a2c7b00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893317c-9bf8-4bcb-b153-30688475ad4b" ContentTypeId="0x010100DEF460391E80A2479A3051B62F5365DD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096C80-F2EA-4D34-9223-52F31EE33D8B}">
  <ds:schemaRefs>
    <ds:schemaRef ds:uri="http://purl.org/dc/terms/"/>
    <ds:schemaRef ds:uri="http://schemas.openxmlformats.org/package/2006/metadata/core-properties"/>
    <ds:schemaRef ds:uri="8d0533c5-b8ff-40f6-87d4-d0eca916023e"/>
    <ds:schemaRef ds:uri="http://schemas.microsoft.com/office/2006/documentManagement/types"/>
    <ds:schemaRef ds:uri="http://schemas.microsoft.com/office/infopath/2007/PartnerControls"/>
    <ds:schemaRef ds:uri="9390b88a-687a-4926-b94c-e3ac1c4de516"/>
    <ds:schemaRef ds:uri="http://purl.org/dc/elements/1.1/"/>
    <ds:schemaRef ds:uri="http://schemas.microsoft.com/office/2006/metadata/properties"/>
    <ds:schemaRef ds:uri="db5a98da-cae3-496a-ade7-6a2c7b00b148"/>
    <ds:schemaRef ds:uri="http://schemas.microsoft.com/sharepoint/v3"/>
    <ds:schemaRef ds:uri="138e79af-97e9-467e-b691-fc96845a50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30F40E-222A-4BB9-84F0-C5B5C2291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8e79af-97e9-467e-b691-fc96845a5065"/>
    <ds:schemaRef ds:uri="9390b88a-687a-4926-b94c-e3ac1c4de516"/>
    <ds:schemaRef ds:uri="8d0533c5-b8ff-40f6-87d4-d0eca916023e"/>
    <ds:schemaRef ds:uri="db5a98da-cae3-496a-ade7-6a2c7b00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47709-DB05-438E-B82C-D8E806917FF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3B59E04-F708-4DA1-861C-4964F3E5B256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AB715CD-9088-4A81-AF73-47C5F116E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sheet</vt:lpstr>
      <vt:lpstr>Inputs NAV</vt:lpstr>
      <vt:lpstr>Summary of inputs</vt:lpstr>
      <vt:lpstr>Charges schedule</vt:lpstr>
      <vt:lpstr>Water calc</vt:lpstr>
      <vt:lpstr>Wastewater calc</vt:lpstr>
      <vt:lpstr>Outputs 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Burks Way</dc:creator>
  <cp:lastModifiedBy>Joshua Burks Way</cp:lastModifiedBy>
  <dcterms:created xsi:type="dcterms:W3CDTF">2022-11-07T11:33:10Z</dcterms:created>
  <dcterms:modified xsi:type="dcterms:W3CDTF">2023-03-15T11:10:40Z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0x010100DEF460391E80A2479A3051B62F5365DD000631392D0B2C8A49B81ED67DB89A8C8B</vt:lpwstr>
  </property>
  <property fmtid="{D5CDD505-2E9C-101B-9397-08002B2CF9AE}" pid="3" name="Project">
    <vt:lpwstr/>
  </property>
  <property fmtid="{D5CDD505-2E9C-101B-9397-08002B2CF9AE}" pid="4" name="LoB">
    <vt:lpwstr/>
  </property>
  <property fmtid="{D5CDD505-2E9C-101B-9397-08002B2CF9AE}" pid="5" name="Function">
    <vt:lpwstr>122;#Economic Regulation|9d1f07e6-d38a-4e6b-aa9c-a7e746eb7d52</vt:lpwstr>
  </property>
  <property fmtid="{D5CDD505-2E9C-101B-9397-08002B2CF9AE}" pid="6" name="Financial Year">
    <vt:lpwstr>2199;#2023-24|14b77e06-08fa-4c61-9d1b-c5f3eb76ce53</vt:lpwstr>
  </property>
  <property fmtid="{D5CDD505-2E9C-101B-9397-08002B2CF9AE}" pid="7" name="Document Type">
    <vt:lpwstr/>
  </property>
  <property fmtid="{D5CDD505-2E9C-101B-9397-08002B2CF9AE}" pid="8" name="Site Id">
    <vt:lpwstr/>
  </property>
  <property fmtid="{D5CDD505-2E9C-101B-9397-08002B2CF9AE}" pid="9" name="_dlc_DocIdItemGuid">
    <vt:lpwstr>6ab0a4a7-53a1-4703-b3bf-b5328de6b99d</vt:lpwstr>
  </property>
</Properties>
</file>