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13_ncr:1_{0F254C79-9313-4DB3-9BE7-C33FD1921A54}" xr6:coauthVersionLast="47" xr6:coauthVersionMax="47" xr10:uidLastSave="{00000000-0000-0000-0000-000000000000}"/>
  <workbookProtection workbookAlgorithmName="SHA-512" workbookHashValue="cQo0XgF2096oYUrIfSNyRjUm7b1uorDf/quIimhY7dA/A4dCgKja9Y4pcjHq/7UmlmeQUFJfcCCf+40ee53fKA==" workbookSaltValue="ZEuyMUtU+16lPSqldjzp4w==" workbookSpinCount="100000" lockStructure="1"/>
  <bookViews>
    <workbookView xWindow="6540" yWindow="-18120" windowWidth="29040" windowHeight="17640" xr2:uid="{70C1AA1D-BA83-4990-86ED-1120C4C91D39}"/>
  </bookViews>
  <sheets>
    <sheet name="Scenario 3"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sheetId="16" state="hidden" r:id="rId14"/>
    <sheet name="Permits &amp; TTRO workings" sheetId="18"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4" l="1"/>
  <c r="F20" i="14"/>
  <c r="L24" i="2" l="1"/>
  <c r="D20" i="16" l="1"/>
  <c r="F18" i="18"/>
  <c r="F16" i="18" s="1"/>
  <c r="E18" i="18"/>
  <c r="E16" i="18" s="1"/>
  <c r="F3" i="18"/>
  <c r="F1" i="18" s="1"/>
  <c r="E3" i="18"/>
  <c r="E1" i="18" s="1"/>
  <c r="F11" i="18" a="1"/>
  <c r="F11" i="18" s="1"/>
  <c r="D3" i="18"/>
  <c r="D1" i="18" s="1"/>
  <c r="C3" i="18"/>
  <c r="D18" i="18"/>
  <c r="D16" i="18" s="1"/>
  <c r="C18" i="18"/>
  <c r="C16" i="18" s="1"/>
  <c r="B14" i="18"/>
  <c r="C14" i="18" s="1"/>
  <c r="B13" i="18"/>
  <c r="D13" i="18" s="1" a="1"/>
  <c r="D13" i="18" s="1"/>
  <c r="B12" i="18"/>
  <c r="D12" i="18" s="1" a="1"/>
  <c r="D12" i="18" s="1"/>
  <c r="B11" i="18"/>
  <c r="D11" i="18" s="1" a="1"/>
  <c r="D11" i="18" s="1"/>
  <c r="B10" i="18"/>
  <c r="D10" i="18" s="1" a="1"/>
  <c r="D10" i="18" s="1"/>
  <c r="B9" i="18"/>
  <c r="D9" i="18" s="1" a="1"/>
  <c r="D9" i="18" s="1"/>
  <c r="B8" i="18"/>
  <c r="D8" i="18" s="1" a="1"/>
  <c r="D8" i="18" s="1"/>
  <c r="B7" i="18"/>
  <c r="D7" i="18" s="1" a="1"/>
  <c r="D7" i="18" s="1"/>
  <c r="B6" i="18"/>
  <c r="D6" i="18" s="1" a="1"/>
  <c r="D6" i="18" s="1"/>
  <c r="B5" i="18"/>
  <c r="D5" i="18" s="1" a="1"/>
  <c r="D5" i="18" s="1"/>
  <c r="B4" i="18"/>
  <c r="C4" i="18" s="1"/>
  <c r="B29" i="18"/>
  <c r="B28" i="18"/>
  <c r="B27" i="18"/>
  <c r="B26" i="18"/>
  <c r="B25" i="18"/>
  <c r="B24" i="18"/>
  <c r="B23" i="18"/>
  <c r="B22" i="18"/>
  <c r="B21" i="18"/>
  <c r="B20" i="18"/>
  <c r="B19" i="18"/>
  <c r="E14" i="18" l="1"/>
  <c r="C21" i="18"/>
  <c r="E21" i="18"/>
  <c r="F21" i="18" a="1"/>
  <c r="F21" i="18" s="1"/>
  <c r="D21" i="18" a="1"/>
  <c r="D21" i="18" s="1"/>
  <c r="C29" i="18"/>
  <c r="D29" i="18" a="1"/>
  <c r="D29" i="18" s="1"/>
  <c r="E29" i="18"/>
  <c r="F29" i="18" a="1"/>
  <c r="F29" i="18" s="1"/>
  <c r="C11" i="18"/>
  <c r="F14" i="18" a="1"/>
  <c r="F14" i="18" s="1"/>
  <c r="D26" i="18" a="1"/>
  <c r="D26" i="18" s="1"/>
  <c r="C26" i="18"/>
  <c r="E26" i="18"/>
  <c r="F26" i="18" a="1"/>
  <c r="F26" i="18" s="1"/>
  <c r="C19" i="18"/>
  <c r="E19" i="18"/>
  <c r="D19" i="18" a="1"/>
  <c r="D19" i="18" s="1"/>
  <c r="F19" i="18" a="1"/>
  <c r="F19" i="18" s="1"/>
  <c r="F4" i="18" a="1"/>
  <c r="F4" i="18" s="1"/>
  <c r="D27" i="18" a="1"/>
  <c r="D27" i="18" s="1"/>
  <c r="E27" i="18"/>
  <c r="C27" i="18"/>
  <c r="F27" i="18" a="1"/>
  <c r="F27" i="18" s="1"/>
  <c r="E5" i="18"/>
  <c r="C28" i="18"/>
  <c r="E28" i="18"/>
  <c r="F28" i="18" a="1"/>
  <c r="F28" i="18" s="1"/>
  <c r="D28" i="18" a="1"/>
  <c r="D28" i="18" s="1"/>
  <c r="E23" i="18"/>
  <c r="F23" i="18" a="1"/>
  <c r="F23" i="18" s="1"/>
  <c r="C23" i="18"/>
  <c r="D23" i="18" a="1"/>
  <c r="D23" i="18" s="1"/>
  <c r="C24" i="18"/>
  <c r="D24" i="18" a="1"/>
  <c r="D24" i="18" s="1"/>
  <c r="E24" i="18"/>
  <c r="F24" i="18" a="1"/>
  <c r="F24" i="18" s="1"/>
  <c r="F5" i="18" a="1"/>
  <c r="F5" i="18" s="1"/>
  <c r="F20" i="18" a="1"/>
  <c r="F20" i="18" s="1"/>
  <c r="E20" i="18"/>
  <c r="D20" i="18" a="1"/>
  <c r="D20" i="18" s="1"/>
  <c r="C20" i="18"/>
  <c r="C22" i="18"/>
  <c r="D22" i="18" a="1"/>
  <c r="D22" i="18" s="1"/>
  <c r="E22" i="18"/>
  <c r="F22" i="18" a="1"/>
  <c r="F22" i="18" s="1"/>
  <c r="D25" i="18" a="1"/>
  <c r="D25" i="18" s="1"/>
  <c r="F25" i="18" a="1"/>
  <c r="F25" i="18" s="1"/>
  <c r="C25" i="18"/>
  <c r="E25" i="18"/>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D21" i="16" l="1"/>
  <c r="E21" i="16" s="1"/>
  <c r="E20" i="16"/>
  <c r="D17" i="16"/>
  <c r="E17" i="16" s="1"/>
  <c r="E16" i="16"/>
  <c r="D16"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F30" i="14"/>
  <c r="F29" i="14"/>
  <c r="F28" i="14"/>
  <c r="F27" i="14"/>
  <c r="F26" i="14"/>
  <c r="F25" i="14"/>
  <c r="F24" i="14"/>
  <c r="F23" i="14"/>
  <c r="F21" i="14"/>
  <c r="E7" i="5"/>
  <c r="K23" i="2" l="1"/>
  <c r="K24" i="2" s="1"/>
  <c r="H17" i="16"/>
  <c r="H16" i="16"/>
  <c r="L20" i="1"/>
  <c r="L21" i="1"/>
  <c r="M23" i="2" l="1"/>
  <c r="A3" i="15"/>
  <c r="A4" i="15"/>
  <c r="A2" i="15"/>
  <c r="F8" i="14"/>
  <c r="L4" i="12" l="1"/>
  <c r="L19" i="13"/>
  <c r="B3" i="15" l="1"/>
  <c r="B4" i="15"/>
  <c r="B2" i="15"/>
  <c r="F12" i="12" l="1"/>
  <c r="L22" i="8" l="1"/>
  <c r="L23" i="8"/>
  <c r="L24" i="8"/>
  <c r="L25" i="8"/>
  <c r="L16" i="13" l="1"/>
  <c r="L15" i="13"/>
  <c r="L14" i="13"/>
  <c r="L12" i="13"/>
  <c r="L11" i="13"/>
  <c r="L10" i="13"/>
  <c r="L7" i="13"/>
  <c r="L8" i="13"/>
  <c r="L6" i="13"/>
  <c r="F9" i="13"/>
  <c r="F10" i="13"/>
  <c r="F13" i="13"/>
  <c r="F7" i="12"/>
  <c r="F8" i="11"/>
  <c r="F9" i="11"/>
  <c r="F10" i="11"/>
  <c r="L11" i="10"/>
  <c r="L16" i="10"/>
  <c r="L15" i="10"/>
  <c r="L14" i="10"/>
  <c r="L12" i="10"/>
  <c r="L10" i="10"/>
  <c r="L7" i="10"/>
  <c r="L8" i="10"/>
  <c r="L6" i="10"/>
  <c r="L17" i="7"/>
  <c r="L22" i="1"/>
  <c r="L18" i="1"/>
  <c r="F25" i="12" l="1"/>
  <c r="F24" i="12"/>
  <c r="F23" i="12"/>
  <c r="F22" i="7"/>
  <c r="F21" i="7"/>
  <c r="F20" i="7"/>
  <c r="F19" i="7"/>
  <c r="F18" i="7"/>
  <c r="K1" i="12" l="1"/>
  <c r="D11" i="12" s="1"/>
  <c r="F11" i="12" s="1"/>
  <c r="Q6" i="5"/>
  <c r="Q5" i="5"/>
  <c r="D17" i="12" l="1"/>
  <c r="F12" i="14"/>
  <c r="F8" i="12"/>
  <c r="F9" i="12"/>
  <c r="F10" i="12"/>
  <c r="F5" i="6" l="1"/>
  <c r="F6" i="6"/>
  <c r="L9" i="1"/>
  <c r="L10" i="1"/>
  <c r="L11" i="1"/>
  <c r="K1" i="13" l="1"/>
  <c r="L19" i="10"/>
  <c r="L18" i="10"/>
  <c r="D11" i="13" l="1"/>
  <c r="F11"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8" i="13"/>
  <c r="F7" i="13"/>
  <c r="F6" i="13"/>
  <c r="F5" i="13"/>
  <c r="F18" i="12"/>
  <c r="F16" i="12"/>
  <c r="F15" i="12"/>
  <c r="F14" i="12"/>
  <c r="F6" i="12"/>
  <c r="F5" i="12"/>
  <c r="F7" i="11"/>
  <c r="F6" i="11"/>
  <c r="F5" i="11"/>
  <c r="F5" i="10"/>
  <c r="F8" i="9"/>
  <c r="F7" i="9"/>
  <c r="F6" i="9"/>
  <c r="F5" i="9"/>
  <c r="F18" i="8"/>
  <c r="L17" i="8"/>
  <c r="F17" i="8"/>
  <c r="L16" i="8"/>
  <c r="F16" i="8"/>
  <c r="L15" i="8"/>
  <c r="F15" i="8"/>
  <c r="L14" i="8"/>
  <c r="L13" i="8"/>
  <c r="L12" i="8"/>
  <c r="F12" i="8"/>
  <c r="L11" i="8"/>
  <c r="F11" i="8"/>
  <c r="L10" i="8"/>
  <c r="F10" i="8"/>
  <c r="L9" i="8"/>
  <c r="F9" i="8"/>
  <c r="L8" i="8"/>
  <c r="F8" i="8"/>
  <c r="L7" i="8"/>
  <c r="F7" i="8"/>
  <c r="L6" i="8"/>
  <c r="F6" i="8"/>
  <c r="F5" i="8"/>
  <c r="L21" i="7"/>
  <c r="L20" i="7"/>
  <c r="L19" i="7"/>
  <c r="L18" i="7"/>
  <c r="F14" i="7"/>
  <c r="F13" i="7"/>
  <c r="L16" i="7"/>
  <c r="F12" i="7"/>
  <c r="L15" i="7"/>
  <c r="F11" i="7"/>
  <c r="L14"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7"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<sst xmlns="http://schemas.openxmlformats.org/spreadsheetml/2006/main" count="983" uniqueCount="412">
  <si>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</si>
  <si>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</si>
  <si>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</si>
  <si>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</si>
  <si>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</si>
  <si>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</si>
  <si>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</si>
  <si>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</si>
  <si>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</si>
  <si>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</si>
  <si>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</si>
  <si>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</si>
  <si>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</si>
  <si>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</si>
  <si>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</si>
  <si>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</si>
  <si>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</si>
  <si>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</si>
  <si>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</si>
  <si>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</si>
  <si>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</si>
  <si>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</si>
  <si>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</si>
  <si>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</si>
  <si>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</si>
  <si>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</si>
  <si>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</si>
  <si>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</si>
  <si>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</si>
  <si>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</si>
  <si>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</si>
  <si>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</si>
  <si>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</si>
  <si>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</si>
  <si>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</si>
  <si>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</si>
  <si>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</si>
  <si>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</si>
  <si>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</si>
  <si>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</si>
  <si>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</si>
  <si>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</si>
  <si>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</si>
  <si>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</si>
  <si>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</si>
  <si>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</si>
  <si>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</si>
  <si>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</si>
  <si>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</si>
  <si>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</si>
  <si>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</si>
  <si>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</si>
  <si>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</si>
  <si>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</si>
  <si>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</si>
  <si>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</si>
  <si>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</si>
  <si>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</si>
  <si>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</si>
  <si>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</si>
  <si>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</si>
  <si>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</si>
  <si>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</si>
  <si>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</si>
  <si>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</si>
  <si>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</si>
  <si>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</si>
  <si>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</si>
  <si>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</si>
  <si>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</si>
  <si>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</si>
  <si>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</si>
  <si>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</si>
  <si>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</si>
  <si>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</si>
  <si>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</si>
  <si>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</si>
  <si>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</si>
  <si>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</si>
  <si>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</si>
  <si>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</si>
  <si>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</si>
  <si>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</si>
  <si>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</si>
  <si>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</si>
  <si>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</si>
  <si>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</si>
  <si>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</si>
  <si>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</si>
  <si>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</si>
  <si>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</si>
  <si>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</si>
  <si>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</si>
  <si>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</si>
  <si>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</si>
  <si>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</si>
  <si>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</si>
  <si>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</si>
  <si>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</si>
  <si>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</si>
  <si>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</si>
  <si>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</si>
  <si>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</si>
  <si>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</si>
  <si>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</si>
  <si>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</si>
  <si>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</si>
  <si>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</si>
  <si>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</si>
  <si>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</si>
  <si>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</si>
  <si>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</si>
  <si>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</si>
  <si>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Inspection of a connection via a new manhole</t>
  </si>
  <si>
    <t>Inspection of a connection via an existing manhole</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</si>
  <si>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</si>
  <si>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</si>
  <si>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</si>
  <si>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</si>
  <si>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</si>
  <si>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</si>
  <si>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</si>
  <si>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</si>
  <si>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</si>
  <si>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</si>
  <si>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</si>
  <si>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</si>
  <si>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</si>
  <si>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</si>
  <si>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</si>
  <si>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</si>
  <si>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</si>
  <si>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</si>
  <si>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</si>
  <si>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</si>
  <si>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</si>
  <si>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</si>
  <si>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</si>
  <si>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</si>
  <si>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</si>
  <si>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</si>
  <si>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</si>
  <si>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</si>
  <si>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</si>
  <si>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</si>
  <si>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</si>
  <si>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</si>
  <si>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</si>
  <si>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</si>
  <si>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</si>
  <si>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</si>
  <si>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</si>
  <si>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</si>
  <si>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</si>
  <si>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</si>
  <si>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</si>
  <si>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</si>
  <si>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</si>
  <si>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</si>
  <si>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</si>
  <si>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</si>
  <si>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</si>
  <si>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</si>
  <si>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</si>
  <si>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</si>
  <si>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</si>
  <si>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</si>
  <si>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</si>
  <si>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</si>
  <si>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</si>
  <si>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</si>
  <si>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</si>
  <si>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</si>
  <si>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</si>
  <si>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</si>
  <si>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</si>
  <si>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</si>
  <si>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</si>
  <si>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</si>
  <si>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</si>
  <si>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</si>
  <si>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</si>
  <si>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</si>
  <si>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</si>
  <si>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</si>
  <si>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</si>
  <si>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</si>
  <si>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</si>
  <si>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</si>
  <si>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</si>
  <si>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</si>
  <si>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</si>
  <si>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</si>
  <si>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</si>
  <si>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</si>
  <si>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</si>
  <si>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</si>
  <si>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</si>
  <si>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</si>
  <si>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</si>
  <si>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</si>
  <si>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</si>
  <si>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</si>
  <si>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</si>
  <si>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</si>
  <si>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</si>
  <si>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</si>
  <si>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</si>
  <si>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</si>
  <si>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</si>
  <si>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</si>
  <si>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</si>
  <si>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</si>
  <si>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</si>
  <si>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</si>
  <si>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</si>
  <si>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</si>
  <si>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</si>
  <si>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</si>
  <si>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</si>
  <si>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</si>
  <si>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</si>
  <si>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</si>
  <si>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</si>
  <si>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</si>
  <si>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</si>
  <si>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</si>
  <si>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</si>
  <si>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</si>
  <si>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</si>
  <si>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</si>
  <si>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</si>
  <si>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</si>
  <si>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</si>
  <si>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</si>
  <si>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</si>
  <si>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</si>
  <si>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</si>
  <si>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</si>
  <si>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</si>
  <si>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</si>
  <si>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</si>
  <si>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</si>
  <si>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</si>
  <si>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</si>
  <si>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</si>
  <si>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</si>
  <si>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</si>
  <si>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</si>
  <si>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Additional connection (≤32mm diameter) - No Excavation required</t>
  </si>
  <si>
    <t xml:space="preserve">   * Connection (&gt;32mm diameter) to main including supply and installation of 
   meter &amp; meter box &amp; up to 2 linear metres of service pipe</t>
  </si>
  <si>
    <t xml:space="preserve">   * Additional connection  (&gt;32mm diameter) - No Excavation required</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</si>
  <si>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</si>
  <si>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</si>
  <si>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</si>
  <si>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</si>
  <si>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</si>
  <si>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</si>
  <si>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</si>
  <si>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</si>
  <si>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</si>
  <si>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</si>
  <si>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</si>
  <si>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</si>
  <si>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</si>
  <si>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</si>
  <si>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</si>
  <si>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</si>
  <si>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</si>
  <si>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</si>
  <si>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</si>
  <si>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</si>
  <si>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</si>
  <si>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</si>
  <si>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</si>
  <si>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</si>
  <si>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</si>
  <si>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</si>
  <si>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</si>
  <si>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</si>
  <si>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</si>
  <si>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</si>
  <si>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</si>
  <si>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</si>
  <si>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</si>
  <si>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</si>
  <si>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</si>
  <si>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</si>
  <si>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</si>
  <si>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</si>
  <si>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Where you require the expedited acceleration of the approvals of a road closure, where applicable and permitted by the relevant Highways Authority a separate charge will be invoiced as a pass-through cost (currently costs vary up to £1000). In such cases the timing of the approval of the  road closure remains at the discretion of the Highways department and is not guaranteed.</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</si>
  <si>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</si>
  <si>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</si>
  <si>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This Charges Calculator is available to support the information contained in the New Connection Services Charging Arrangements for 2023-24.</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</si>
  <si>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</si>
  <si>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</si>
  <si>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</si>
  <si>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</si>
  <si>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</si>
  <si>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</si>
  <si>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£71 + any relevant costs</t>
  </si>
  <si>
    <t>Table 3-3 Traffic management &amp; road closure charges</t>
  </si>
  <si>
    <t>Per charges published at the time by Highway authority area and local council</t>
  </si>
  <si>
    <t>Road closure - signage</t>
  </si>
  <si>
    <t>Per closure</t>
  </si>
  <si>
    <t>Traffic management permit</t>
  </si>
  <si>
    <t>Person in attendance for traffic management</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</si>
  <si>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</si>
  <si>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</si>
  <si>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</si>
  <si>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</si>
  <si>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</si>
  <si>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</si>
  <si>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</si>
  <si>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</si>
  <si>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</si>
  <si>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</si>
  <si>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</si>
  <si>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</si>
  <si>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v1.0</t>
  </si>
  <si>
    <t>2023/24</t>
  </si>
  <si>
    <t>Permit cost comparisons</t>
  </si>
  <si>
    <t>Maximum allowed</t>
  </si>
  <si>
    <t>South Glos - start 1/10/19</t>
  </si>
  <si>
    <t>Bristol - start 15/02/20</t>
  </si>
  <si>
    <t>BANES - start 01/05/20</t>
  </si>
  <si>
    <t>North Somerset - start 9/09/20</t>
  </si>
  <si>
    <t>Somerset - start 03/02/20</t>
  </si>
  <si>
    <t>Wiltshire - 01/04/2020</t>
  </si>
  <si>
    <t>Dorset - start 12/01/20</t>
  </si>
  <si>
    <t xml:space="preserve">Hampshire - start 01/04/19 </t>
  </si>
  <si>
    <t xml:space="preserve">Gloucestershire - start 7/03/20 </t>
  </si>
  <si>
    <t xml:space="preserve">BCP - start 1/06/20 </t>
  </si>
  <si>
    <t xml:space="preserve">Devon - start 1/03/20 </t>
  </si>
  <si>
    <t>Cat 0,1,2 and all T/S streets</t>
  </si>
  <si>
    <t>Cat 3,4 and non traffic sensitive</t>
  </si>
  <si>
    <t>Permit &amp; Traffic Management Fees</t>
  </si>
  <si>
    <t>Cost</t>
  </si>
  <si>
    <t xml:space="preserve">Cost </t>
  </si>
  <si>
    <t>% of maximum</t>
  </si>
  <si>
    <t>PAA</t>
  </si>
  <si>
    <t>Major works over 10 days (or TTRO)</t>
  </si>
  <si>
    <t>major works 4 to 10 days (or TTRO)</t>
  </si>
  <si>
    <t>Major works up to 3 days (or TTRO)</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</si>
  <si>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</si>
  <si>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</si>
  <si>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</si>
  <si>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</si>
  <si>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</si>
  <si>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</si>
  <si>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</si>
  <si>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</si>
  <si>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</si>
  <si>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</si>
  <si>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</si>
  <si>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</si>
  <si>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</si>
  <si>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</si>
  <si>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</si>
  <si>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</si>
  <si>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</si>
  <si>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</si>
  <si>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</si>
  <si>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</si>
  <si>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</si>
  <si>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</si>
  <si>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</si>
  <si>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&lt;4 days</t>
  </si>
  <si>
    <t>Road Closure</t>
  </si>
  <si>
    <t>TM charges:</t>
  </si>
  <si>
    <t>Standard works 4-10 days permit TM</t>
  </si>
  <si>
    <t>or:</t>
  </si>
  <si>
    <t>Minor works &lt;4 permit for TM</t>
  </si>
  <si>
    <t>Road closure</t>
  </si>
  <si>
    <t>PA charge is for three months before - Major works up to 3 days or 4-10 days</t>
  </si>
  <si>
    <t>PAA always charged for a road closure 2 weeks before the date</t>
  </si>
  <si>
    <t>Choose road type</t>
  </si>
  <si>
    <t>council charge</t>
  </si>
  <si>
    <t>TTRO</t>
  </si>
  <si>
    <t>Permits</t>
  </si>
  <si>
    <t xml:space="preserve">Permit fees are set locally by each council and highway authority and vary considerably. Therefore the appropriate charges, consistent with those published at the time of your application, will be added to your quote. Please visit your local highway authority's website for more details. </t>
  </si>
  <si>
    <t>Choose site location</t>
  </si>
  <si>
    <t>Mains connection for connecting 50 properties or more that involves heightened risk to existing assets or could affect supplies to existing customers</t>
  </si>
  <si>
    <t>Routine in-line mains connections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</si>
  <si>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</si>
  <si>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</si>
  <si>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permit fees**</t>
  </si>
  <si>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</si>
  <si>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</si>
  <si>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</si>
  <si>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</si>
  <si>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Installation of Fire Hydrants (from Wholesale Charges page 34)</t>
  </si>
  <si>
    <t>Choose expected duration of works</t>
  </si>
  <si>
    <t xml:space="preserve">Scenario 3: Medium housing development requiring new mains and communication pipes (excavation and reinstatement by others) </t>
  </si>
  <si>
    <t>This worked example provides charges associated with the provision of new water mains and individual connections from them for each of 50 new houses. The worked example includes the associated charges for the 50 property connections to an existing sewer, which are completed by the customer. This worked example assumes excavation and reinstatement activities are completed by others, except for the excavation leading to the connection to the existing water main.</t>
  </si>
  <si>
    <t>Within construction costs, this includes: Mains laying; Service pipe installation; Boundary box fitting; Meter installation</t>
  </si>
  <si>
    <t>Technical Specification (Connection) - Pipework (no excavation):</t>
  </si>
  <si>
    <t>• Connection to Existing Main of 180mm diameter PE</t>
  </si>
  <si>
    <t>• 3m pipework laying (per communication pipe)</t>
  </si>
  <si>
    <t>Technical Specification (Mains) - Pipework: Total length 300m, consisting of:</t>
  </si>
  <si>
    <t>• 125mm diameter PE – 10m road type 3-4 road (leading to the point of connection to an existing water main)</t>
  </si>
  <si>
    <t>• 125mm diameter PE – 190m</t>
  </si>
  <si>
    <t>• 90mm diameter PE – 100m</t>
  </si>
  <si>
    <t>Design Considerations:</t>
  </si>
  <si>
    <t>• 180mm diameter existing main, serving 150 existing customers</t>
  </si>
  <si>
    <t>• Three commissioning phases</t>
  </si>
  <si>
    <t>• Three sample chlorination and connections – footpath</t>
  </si>
  <si>
    <t>• Four washouts - unmade ground</t>
  </si>
  <si>
    <t>• Five valves (1 x 150mm, 3 x 100mm, 1 x 80mm) - unmade ground</t>
  </si>
  <si>
    <t>• One trial hole - unmade ground</t>
  </si>
  <si>
    <t>Traffic management assumes the road (Type 3-4) is 50mph, has two lanes and requires a road closure and eight parking pay suspensions. Any additional council charges for permitting should be included. We have included in the example the average cost for our region. A customer will pay the charge applicable to their site location.</t>
  </si>
  <si>
    <t>Average charge used for this scenario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</si>
</sst>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46"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s>
  <fills count="22">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13">
    <xf numFmtId="0" fontId="0" fillId="0" borderId="0" xfId="0"/>
    <xf numFmtId="0" fontId="0" fillId="2" borderId="0" xfId="0" applyFill="1" applyAlignment="1" applyProtection="1">
      <alignment vertical="center"/>
      <protection hidden="1"/>
    </xf>
    <xf numFmtId="0" fontId="0" fillId="2" borderId="0" xfId="0" applyFill="1" applyProtection="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0" borderId="0" xfId="0" applyAlignment="1">
      <alignment horizontal="center" vertical="center"/>
    </xf>
    <xf numFmtId="0" fontId="42" fillId="0" borderId="0" xfId="0" applyFont="1" applyAlignment="1">
      <alignment horizontal="center" vertical="center"/>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41" fillId="21" borderId="49" xfId="8" applyNumberFormat="1" applyBorder="1"/>
    <xf numFmtId="166" fontId="41" fillId="21" borderId="51" xfId="8"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11" borderId="0" xfId="0" applyFill="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6" fontId="9" fillId="2"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3" fillId="2" borderId="0" xfId="0" applyFont="1" applyFill="1" applyAlignment="1" applyProtection="1">
      <alignment vertical="top" wrapText="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33" fillId="2" borderId="0" xfId="0" applyFont="1" applyFill="1" applyAlignment="1" applyProtection="1">
      <alignment wrapText="1"/>
      <protection hidden="1"/>
    </xf>
    <xf numFmtId="0" fontId="0" fillId="2" borderId="0" xfId="0" applyFill="1" applyAlignment="1" applyProtection="1">
      <alignment wrapText="1"/>
      <protection hidden="1"/>
    </xf>
    <xf numFmtId="0" fontId="0" fillId="2" borderId="45" xfId="0" applyFill="1" applyBorder="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9" fillId="4" borderId="51" xfId="0"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Border="1" applyAlignment="1" applyProtection="1">
      <alignment wrapText="1"/>
      <protection hidden="1"/>
    </xf>
    <xf numFmtId="0" fontId="0" fillId="2" borderId="0" xfId="0" applyFill="1" applyBorder="1"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2" borderId="1" xfId="0" applyFont="1" applyFill="1" applyBorder="1" applyAlignment="1" applyProtection="1">
      <alignment vertical="center" wrapText="1"/>
      <protection hidden="1"/>
    </xf>
    <xf numFmtId="0" fontId="9" fillId="0" borderId="1" xfId="0" applyFont="1" applyBorder="1" applyAlignment="1" applyProtection="1">
      <alignment vertical="center"/>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164" fontId="20" fillId="4" borderId="1" xfId="0" applyNumberFormat="1" applyFont="1" applyFill="1" applyBorder="1" applyAlignment="1" applyProtection="1">
      <alignment horizontal="center" vertical="center" wrapText="1"/>
      <protection hidden="1"/>
    </xf>
    <xf numFmtId="0" fontId="9" fillId="0" borderId="1" xfId="0" applyFont="1" applyBorder="1" applyAlignment="1" applyProtection="1">
      <alignment vertical="center" wrapText="1"/>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4" borderId="1" xfId="0" applyFont="1" applyFill="1" applyBorder="1" applyAlignment="1" applyProtection="1">
      <alignment horizontal="center" vertical="center" wrapText="1"/>
      <protection hidden="1"/>
    </xf>
    <xf numFmtId="0" fontId="0" fillId="0" borderId="45" xfId="0" applyBorder="1" applyAlignment="1" applyProtection="1">
      <alignment wrapText="1"/>
      <protection hidden="1"/>
    </xf>
    <xf numFmtId="0" fontId="33" fillId="0" borderId="0" xfId="0" applyFont="1" applyAlignment="1" applyProtection="1">
      <alignment wrapText="1"/>
      <protection hidden="1"/>
    </xf>
    <xf numFmtId="0" fontId="37" fillId="2" borderId="0" xfId="0" applyFont="1" applyFill="1" applyAlignment="1" applyProtection="1">
      <alignment wrapText="1"/>
      <protection hidden="1"/>
    </xf>
    <xf numFmtId="0" fontId="38" fillId="2" borderId="0" xfId="0" applyFont="1" applyFill="1" applyAlignment="1" applyProtection="1">
      <alignment wrapText="1"/>
      <protection hidden="1"/>
    </xf>
    <xf numFmtId="0" fontId="38" fillId="2" borderId="0" xfId="0" applyFont="1" applyFill="1" applyBorder="1" applyAlignment="1" applyProtection="1">
      <alignment vertical="top" wrapText="1"/>
      <protection hidden="1"/>
    </xf>
    <xf numFmtId="0" fontId="37" fillId="2" borderId="0" xfId="0" applyFont="1" applyFill="1" applyAlignment="1" applyProtection="1">
      <alignment wrapText="1"/>
      <protection hidden="1"/>
    </xf>
    <xf numFmtId="0" fontId="33" fillId="0" borderId="0" xfId="0" applyFont="1" applyBorder="1" applyAlignment="1" applyProtection="1">
      <alignment vertical="top" wrapText="1"/>
      <protection hidden="1"/>
    </xf>
    <xf numFmtId="0" fontId="17" fillId="0" borderId="0" xfId="2" applyProtection="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0" fillId="2" borderId="0" xfId="0" applyFill="1" applyAlignment="1" applyProtection="1">
      <alignment vertical="top" wrapText="1"/>
      <protection hidden="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0" fillId="0" borderId="0" xfId="0" applyAlignment="1" applyProtection="1">
      <alignment vertical="center" wrapText="1"/>
      <protection hidden="1"/>
    </xf>
    <xf numFmtId="0" fontId="0" fillId="2" borderId="0" xfId="0" applyFill="1" applyAlignment="1" applyProtection="1">
      <alignment vertical="top" wrapText="1"/>
      <protection hidden="1"/>
    </xf>
    <xf numFmtId="0" fontId="0" fillId="2" borderId="0" xfId="0" applyFill="1" applyAlignment="1" applyProtection="1">
      <alignment vertical="top"/>
      <protection hidden="1"/>
    </xf>
    <xf numFmtId="0" fontId="3" fillId="2" borderId="0" xfId="0" applyFont="1" applyFill="1" applyAlignment="1" applyProtection="1">
      <alignmen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7194550</xdr:colOff>
      <xdr:row>3</xdr:row>
      <xdr:rowOff>165100</xdr:rowOff>
    </xdr:from>
    <xdr:to>
      <xdr:col>5</xdr:col>
      <xdr:colOff>61346</xdr:colOff>
      <xdr:row>22</xdr:row>
      <xdr:rowOff>69119</xdr:rowOff>
    </xdr:to>
    <xdr:pic>
      <xdr:nvPicPr>
        <xdr:cNvPr id="2" name="Picture 1">
          <a:extLst>
            <a:ext uri="{FF2B5EF4-FFF2-40B4-BE49-F238E27FC236}">
              <a16:creationId xmlns:a16="http://schemas.microsoft.com/office/drawing/2014/main" id="{B3026A59-DEDA-499B-9EC0-B5459E16CAB6}"/>
            </a:ext>
          </a:extLst>
        </xdr:cNvPr>
        <xdr:cNvPicPr>
          <a:picLocks noChangeAspect="1"/>
        </xdr:cNvPicPr>
      </xdr:nvPicPr>
      <xdr:blipFill>
        <a:blip xmlns:r="http://schemas.openxmlformats.org/officeDocument/2006/relationships" r:embed="rId1"/>
        <a:stretch>
          <a:fillRect/>
        </a:stretch>
      </xdr:blipFill>
      <xdr:spPr>
        <a:xfrm>
          <a:off x="7193280" y="1226820"/>
          <a:ext cx="4464436" cy="323395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CF6D5-8304-4C67-97D2-3BBA9B73C964}">
  <dimension ref="A1:A24"/>
  <sheetViews>
    <sheetView tabSelected="1" workbookViewId="0"/>
  </sheetViews>
  <sheetFormatPr defaultRowHeight="14" x14ac:dyDescent="0.3"/>
  <cols>
    <col min="1" max="1" width="117.4140625" style="2" customWidth="1"/>
    <col min="2" max="16384" width="8.6640625" style="2"/>
  </cols>
  <sheetData>
    <row r="1" spans="1:1" x14ac:dyDescent="0.3">
      <c r="A1" s="312" t="s">
        <v>393</v>
      </c>
    </row>
    <row r="2" spans="1:1" x14ac:dyDescent="0.3">
      <c r="A2" s="312"/>
    </row>
    <row r="3" spans="1:1" ht="56" x14ac:dyDescent="0.3">
      <c r="A3" s="230" t="s">
        <v>394</v>
      </c>
    </row>
    <row r="4" spans="1:1" x14ac:dyDescent="0.3">
      <c r="A4" s="230"/>
    </row>
    <row r="5" spans="1:1" x14ac:dyDescent="0.3">
      <c r="A5" s="230" t="s">
        <v>395</v>
      </c>
    </row>
    <row r="6" spans="1:1" x14ac:dyDescent="0.3">
      <c r="A6" s="230"/>
    </row>
    <row r="7" spans="1:1" x14ac:dyDescent="0.3">
      <c r="A7" s="230" t="s">
        <v>396</v>
      </c>
    </row>
    <row r="8" spans="1:1" x14ac:dyDescent="0.3">
      <c r="A8" s="230" t="s">
        <v>397</v>
      </c>
    </row>
    <row r="9" spans="1:1" x14ac:dyDescent="0.3">
      <c r="A9" s="230" t="s">
        <v>398</v>
      </c>
    </row>
    <row r="10" spans="1:1" x14ac:dyDescent="0.3">
      <c r="A10" s="230"/>
    </row>
    <row r="11" spans="1:1" x14ac:dyDescent="0.3">
      <c r="A11" s="230" t="s">
        <v>399</v>
      </c>
    </row>
    <row r="12" spans="1:1" x14ac:dyDescent="0.3">
      <c r="A12" s="230" t="s">
        <v>400</v>
      </c>
    </row>
    <row r="13" spans="1:1" x14ac:dyDescent="0.3">
      <c r="A13" s="230" t="s">
        <v>401</v>
      </c>
    </row>
    <row r="14" spans="1:1" x14ac:dyDescent="0.3">
      <c r="A14" s="230" t="s">
        <v>402</v>
      </c>
    </row>
    <row r="15" spans="1:1" x14ac:dyDescent="0.3">
      <c r="A15" s="230"/>
    </row>
    <row r="16" spans="1:1" x14ac:dyDescent="0.3">
      <c r="A16" s="230" t="s">
        <v>403</v>
      </c>
    </row>
    <row r="17" spans="1:1" x14ac:dyDescent="0.3">
      <c r="A17" s="230" t="s">
        <v>404</v>
      </c>
    </row>
    <row r="18" spans="1:1" x14ac:dyDescent="0.3">
      <c r="A18" s="230" t="s">
        <v>405</v>
      </c>
    </row>
    <row r="19" spans="1:1" x14ac:dyDescent="0.3">
      <c r="A19" s="230" t="s">
        <v>406</v>
      </c>
    </row>
    <row r="20" spans="1:1" x14ac:dyDescent="0.3">
      <c r="A20" s="230" t="s">
        <v>407</v>
      </c>
    </row>
    <row r="21" spans="1:1" x14ac:dyDescent="0.3">
      <c r="A21" s="230" t="s">
        <v>408</v>
      </c>
    </row>
    <row r="22" spans="1:1" x14ac:dyDescent="0.3">
      <c r="A22" s="230" t="s">
        <v>409</v>
      </c>
    </row>
    <row r="23" spans="1:1" x14ac:dyDescent="0.3">
      <c r="A23" s="230"/>
    </row>
    <row r="24" spans="1:1" ht="42" x14ac:dyDescent="0.3">
      <c r="A24" s="233" t="s">
        <v>410</v>
      </c>
    </row>
  </sheetData>
  <sheetProtection algorithmName="SHA-512" hashValue="DltLz+zSfrFwN0aYBl+StFJIcRqjIH09jt8j8gV2/23lE9lzmdwmaGmtL4q4hdwq++KmAkb7x8sGxhCHeReKsQ==" saltValue="IHpyUB76G2C2p9fHzf5RnA==" spinCount="100000" sheet="1" objects="1" scenarios="1"/>
  <pageMargins left="0.7" right="0.7" top="0.75" bottom="0.75" header="0.3" footer="0.3"/>
  <pageSetup paperSize="9" orientation="portrait" horizontalDpi="360" verticalDpi="36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7"/>
  <sheetViews>
    <sheetView zoomScaleNormal="100" workbookViewId="0"/>
  </sheetViews>
  <sheetFormatPr defaultColWidth="8.6640625" defaultRowHeight="14" x14ac:dyDescent="0.3"/>
  <cols>
    <col min="1" max="1" width="2.4140625" style="2" customWidth="1"/>
    <col min="2" max="2" width="77.58203125" style="2" customWidth="1"/>
    <col min="3" max="3" width="20.1640625" style="2" customWidth="1"/>
    <col min="4" max="4" width="13.16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200</v>
      </c>
      <c r="I1" s="111"/>
      <c r="J1" s="111"/>
      <c r="K1" s="246">
        <f>SUM(L:L)</f>
        <v>0</v>
      </c>
      <c r="L1" s="246"/>
    </row>
    <row r="2" spans="2:12" ht="30" customHeight="1" x14ac:dyDescent="0.3">
      <c r="D2" s="112"/>
      <c r="E2" s="247" t="s">
        <v>76</v>
      </c>
      <c r="F2" s="247"/>
      <c r="H2" s="257" t="s">
        <v>239</v>
      </c>
      <c r="I2" s="278"/>
      <c r="J2" s="278"/>
      <c r="K2" s="247" t="s">
        <v>76</v>
      </c>
      <c r="L2" s="247"/>
    </row>
    <row r="3" spans="2:12" ht="15.5" x14ac:dyDescent="0.35">
      <c r="B3" s="143" t="s">
        <v>190</v>
      </c>
      <c r="C3" s="144"/>
      <c r="D3" s="145"/>
      <c r="E3" s="146"/>
      <c r="F3" s="147"/>
    </row>
    <row r="4" spans="2:12" s="119" customFormat="1" x14ac:dyDescent="0.3">
      <c r="B4" s="140" t="s">
        <v>1</v>
      </c>
      <c r="C4" s="140" t="s">
        <v>2</v>
      </c>
      <c r="D4" s="140" t="s">
        <v>19</v>
      </c>
      <c r="E4" s="140" t="s">
        <v>3</v>
      </c>
      <c r="F4" s="151" t="s">
        <v>20</v>
      </c>
      <c r="H4" s="173" t="s">
        <v>237</v>
      </c>
      <c r="I4" s="163" t="s">
        <v>238</v>
      </c>
      <c r="J4" s="285">
        <v>1</v>
      </c>
      <c r="K4" s="286"/>
      <c r="L4" s="134">
        <f t="shared" ref="L4" si="0">J4*K4</f>
        <v>0</v>
      </c>
    </row>
    <row r="5" spans="2:12" x14ac:dyDescent="0.3">
      <c r="B5" s="167" t="s">
        <v>277</v>
      </c>
      <c r="C5" s="167" t="s">
        <v>12</v>
      </c>
      <c r="D5" s="288"/>
      <c r="E5" s="141">
        <v>142</v>
      </c>
      <c r="F5" s="134">
        <f t="shared" ref="F5:F16" si="1">D5*E5</f>
        <v>0</v>
      </c>
    </row>
    <row r="6" spans="2:12" x14ac:dyDescent="0.3">
      <c r="B6" s="167" t="s">
        <v>216</v>
      </c>
      <c r="C6" s="167" t="s">
        <v>12</v>
      </c>
      <c r="D6" s="288"/>
      <c r="E6" s="141">
        <v>527</v>
      </c>
      <c r="F6" s="134">
        <f t="shared" si="1"/>
        <v>0</v>
      </c>
    </row>
    <row r="7" spans="2:12" ht="25" x14ac:dyDescent="0.3">
      <c r="B7" s="167" t="s">
        <v>217</v>
      </c>
      <c r="C7" s="167" t="s">
        <v>218</v>
      </c>
      <c r="D7" s="288"/>
      <c r="E7" s="141">
        <v>211</v>
      </c>
      <c r="F7" s="134">
        <f t="shared" si="1"/>
        <v>0</v>
      </c>
    </row>
    <row r="8" spans="2:12" ht="25" x14ac:dyDescent="0.3">
      <c r="B8" s="167" t="s">
        <v>219</v>
      </c>
      <c r="C8" s="167" t="s">
        <v>194</v>
      </c>
      <c r="D8" s="288"/>
      <c r="E8" s="141">
        <v>1143</v>
      </c>
      <c r="F8" s="134">
        <f t="shared" si="1"/>
        <v>0</v>
      </c>
    </row>
    <row r="9" spans="2:12" ht="25" x14ac:dyDescent="0.3">
      <c r="B9" s="167" t="s">
        <v>220</v>
      </c>
      <c r="C9" s="167" t="s">
        <v>194</v>
      </c>
      <c r="D9" s="288"/>
      <c r="E9" s="141">
        <v>2743</v>
      </c>
      <c r="F9" s="134">
        <f t="shared" si="1"/>
        <v>0</v>
      </c>
    </row>
    <row r="10" spans="2:12" ht="25" x14ac:dyDescent="0.3">
      <c r="B10" s="167" t="s">
        <v>221</v>
      </c>
      <c r="C10" s="167" t="s">
        <v>194</v>
      </c>
      <c r="D10" s="288"/>
      <c r="E10" s="141">
        <v>4344</v>
      </c>
      <c r="F10" s="134">
        <f t="shared" si="1"/>
        <v>0</v>
      </c>
    </row>
    <row r="11" spans="2:12" ht="37.5" x14ac:dyDescent="0.3">
      <c r="B11" s="167" t="s">
        <v>222</v>
      </c>
      <c r="C11" s="167" t="s">
        <v>223</v>
      </c>
      <c r="D11" s="153">
        <f>SUM(K1)</f>
        <v>0</v>
      </c>
      <c r="E11" s="164">
        <v>4.0000000000000001E-3</v>
      </c>
      <c r="F11" s="134">
        <f>IF(D11&gt;1000000,D11*E11,0)</f>
        <v>0</v>
      </c>
    </row>
    <row r="12" spans="2:12" x14ac:dyDescent="0.3">
      <c r="B12" s="167" t="s">
        <v>224</v>
      </c>
      <c r="C12" s="167" t="s">
        <v>297</v>
      </c>
      <c r="D12" s="288"/>
      <c r="E12" s="141">
        <v>1258</v>
      </c>
      <c r="F12" s="134">
        <f t="shared" si="1"/>
        <v>0</v>
      </c>
    </row>
    <row r="13" spans="2:12" ht="25" x14ac:dyDescent="0.3">
      <c r="B13" s="167" t="s">
        <v>225</v>
      </c>
      <c r="C13" s="167" t="s">
        <v>298</v>
      </c>
      <c r="D13" s="288"/>
      <c r="E13" s="127" t="s">
        <v>121</v>
      </c>
      <c r="F13" s="134"/>
    </row>
    <row r="14" spans="2:12" ht="25" x14ac:dyDescent="0.3">
      <c r="B14" s="167" t="s">
        <v>100</v>
      </c>
      <c r="C14" s="167" t="s">
        <v>126</v>
      </c>
      <c r="D14" s="288"/>
      <c r="E14" s="141">
        <v>469</v>
      </c>
      <c r="F14" s="134">
        <f t="shared" si="1"/>
        <v>0</v>
      </c>
    </row>
    <row r="15" spans="2:12" x14ac:dyDescent="0.3">
      <c r="B15" s="167" t="s">
        <v>127</v>
      </c>
      <c r="C15" s="167" t="s">
        <v>128</v>
      </c>
      <c r="D15" s="288"/>
      <c r="E15" s="141">
        <v>817</v>
      </c>
      <c r="F15" s="134">
        <f t="shared" si="1"/>
        <v>0</v>
      </c>
    </row>
    <row r="16" spans="2:12" x14ac:dyDescent="0.3">
      <c r="B16" s="167" t="s">
        <v>129</v>
      </c>
      <c r="C16" s="167" t="s">
        <v>128</v>
      </c>
      <c r="D16" s="288"/>
      <c r="E16" s="141">
        <v>1025</v>
      </c>
      <c r="F16" s="134">
        <f t="shared" si="1"/>
        <v>0</v>
      </c>
    </row>
    <row r="17" spans="2:6" ht="37.5" x14ac:dyDescent="0.3">
      <c r="B17" s="232" t="s">
        <v>278</v>
      </c>
      <c r="C17" s="232" t="s">
        <v>226</v>
      </c>
      <c r="D17" s="153">
        <f>SUM(K1)</f>
        <v>0</v>
      </c>
      <c r="E17" s="234" t="s">
        <v>279</v>
      </c>
      <c r="F17" s="160">
        <f>IF(D17=0,0,MAX(D17*0.1,5000))</f>
        <v>0</v>
      </c>
    </row>
    <row r="18" spans="2:6" ht="25" x14ac:dyDescent="0.3">
      <c r="B18" s="167" t="s">
        <v>213</v>
      </c>
      <c r="C18" s="167" t="s">
        <v>125</v>
      </c>
      <c r="D18" s="288"/>
      <c r="E18" s="141">
        <v>2692</v>
      </c>
      <c r="F18" s="134">
        <f>D18*E18</f>
        <v>0</v>
      </c>
    </row>
    <row r="19" spans="2:6" ht="37.5" x14ac:dyDescent="0.3">
      <c r="B19" s="167" t="s">
        <v>214</v>
      </c>
      <c r="C19" s="167" t="s">
        <v>125</v>
      </c>
      <c r="D19" s="288"/>
      <c r="E19" s="127" t="s">
        <v>121</v>
      </c>
      <c r="F19" s="134"/>
    </row>
    <row r="21" spans="2:6" x14ac:dyDescent="0.3">
      <c r="B21" s="125" t="s">
        <v>111</v>
      </c>
      <c r="C21" s="114"/>
      <c r="D21" s="115"/>
      <c r="E21" s="115"/>
      <c r="F21" s="116"/>
    </row>
    <row r="22" spans="2:6" x14ac:dyDescent="0.3">
      <c r="B22" s="117" t="s">
        <v>1</v>
      </c>
      <c r="C22" s="117" t="s">
        <v>2</v>
      </c>
      <c r="D22" s="117" t="s">
        <v>19</v>
      </c>
      <c r="E22" s="117" t="s">
        <v>3</v>
      </c>
      <c r="F22" s="118" t="s">
        <v>20</v>
      </c>
    </row>
    <row r="23" spans="2:6" x14ac:dyDescent="0.3">
      <c r="B23" s="167" t="s">
        <v>112</v>
      </c>
      <c r="C23" s="167" t="s">
        <v>4</v>
      </c>
      <c r="D23" s="122"/>
      <c r="E23" s="141">
        <v>442</v>
      </c>
      <c r="F23" s="124">
        <f>D23*E23</f>
        <v>0</v>
      </c>
    </row>
    <row r="24" spans="2:6" x14ac:dyDescent="0.3">
      <c r="B24" s="167" t="s">
        <v>113</v>
      </c>
      <c r="C24" s="167" t="s">
        <v>12</v>
      </c>
      <c r="D24" s="122"/>
      <c r="E24" s="141">
        <v>113</v>
      </c>
      <c r="F24" s="124">
        <f>D24*E24</f>
        <v>0</v>
      </c>
    </row>
    <row r="25" spans="2:6" x14ac:dyDescent="0.3">
      <c r="B25" s="167" t="s">
        <v>114</v>
      </c>
      <c r="C25" s="167" t="s">
        <v>12</v>
      </c>
      <c r="D25" s="122"/>
      <c r="E25" s="141">
        <v>56</v>
      </c>
      <c r="F25" s="124">
        <f>D25*E25</f>
        <v>0</v>
      </c>
    </row>
    <row r="26" spans="2:6" x14ac:dyDescent="0.3">
      <c r="B26" s="258"/>
      <c r="C26" s="289"/>
      <c r="D26" s="289"/>
      <c r="E26" s="289"/>
      <c r="F26" s="289"/>
    </row>
    <row r="27" spans="2:6" x14ac:dyDescent="0.3">
      <c r="B27" s="278"/>
      <c r="C27" s="278"/>
      <c r="D27" s="278"/>
      <c r="E27" s="278"/>
      <c r="F27" s="278"/>
    </row>
  </sheetData>
  <sheetProtection algorithmName="SHA-512" hashValue="fL+pUILdgZaFXF3MX2ejkwidJc1R+4QLKRfoNuFvF+tFmGalUurBP4O+N9n55FA/X4c4w8VqbzKS69p4keDn0w==" saltValue="rBZDGf9iI4ooKfeGlQG00Q==" spinCount="100000" sheet="1" formatColumns="0" formatRows="0"/>
  <mergeCells count="6">
    <mergeCell ref="E2:F2"/>
    <mergeCell ref="E1:F1"/>
    <mergeCell ref="B26:F27"/>
    <mergeCell ref="K1:L1"/>
    <mergeCell ref="K2:L2"/>
    <mergeCell ref="H2:J2"/>
  </mergeCells>
  <dataValidations count="2">
    <dataValidation type="whole" operator="greaterThanOrEqual" allowBlank="1" showInputMessage="1" showErrorMessage="1" sqref="D14:D16 D18:D19 D23:D25 D5:D10" xr:uid="{628D2E79-02DD-4AF3-AE7F-0E2B7975265F}">
      <formula1>-1000000</formula1>
    </dataValidation>
    <dataValidation operator="greaterThanOrEqual" allowBlank="1" showInputMessage="1" showErrorMessage="1" sqref="D17 D11:D13"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7 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5" style="119" customWidth="1"/>
    <col min="5" max="5" width="10.5" style="2" customWidth="1"/>
    <col min="6" max="6" width="10.5" style="126" customWidth="1"/>
    <col min="7" max="7" width="2.5" style="2" customWidth="1"/>
    <col min="8" max="8" width="60.1640625" style="2" customWidth="1"/>
    <col min="9" max="9" width="12.1640625" style="233" customWidth="1"/>
    <col min="10" max="10" width="10.5" style="119" customWidth="1"/>
    <col min="11" max="12" width="8.6640625" style="2" customWidth="1"/>
    <col min="13" max="13" width="0" style="2" hidden="1" customWidth="1"/>
    <col min="14" max="16384" width="8.6640625" style="2"/>
  </cols>
  <sheetData>
    <row r="1" spans="2:13" ht="23" x14ac:dyDescent="0.5">
      <c r="B1" s="110" t="s">
        <v>75</v>
      </c>
      <c r="C1" s="111"/>
      <c r="D1" s="111"/>
      <c r="E1" s="246">
        <f>SUM(F:F)</f>
        <v>0</v>
      </c>
      <c r="F1" s="246"/>
      <c r="H1" s="110" t="s">
        <v>59</v>
      </c>
      <c r="I1" s="110"/>
      <c r="J1" s="110"/>
      <c r="K1" s="246">
        <f>SUM(L:L)</f>
        <v>0</v>
      </c>
      <c r="L1" s="246"/>
      <c r="M1" s="2" t="s">
        <v>172</v>
      </c>
    </row>
    <row r="2" spans="2:13" ht="28.5" customHeight="1" x14ac:dyDescent="0.3">
      <c r="D2" s="112"/>
      <c r="E2" s="247" t="s">
        <v>76</v>
      </c>
      <c r="F2" s="247"/>
      <c r="H2" s="257" t="s">
        <v>227</v>
      </c>
      <c r="I2" s="278"/>
      <c r="J2" s="278"/>
      <c r="K2" s="247" t="s">
        <v>76</v>
      </c>
      <c r="L2" s="247"/>
      <c r="M2" s="2" t="s">
        <v>173</v>
      </c>
    </row>
    <row r="3" spans="2:13" x14ac:dyDescent="0.3">
      <c r="B3" s="125" t="s">
        <v>130</v>
      </c>
      <c r="C3" s="114"/>
      <c r="D3" s="115"/>
      <c r="E3" s="115"/>
      <c r="F3" s="116"/>
      <c r="H3" s="125" t="s">
        <v>189</v>
      </c>
      <c r="I3" s="139"/>
      <c r="J3" s="115"/>
      <c r="M3" s="2" t="s">
        <v>174</v>
      </c>
    </row>
    <row r="4" spans="2:13" s="119" customFormat="1" ht="26" x14ac:dyDescent="0.3">
      <c r="B4" s="117" t="s">
        <v>1</v>
      </c>
      <c r="C4" s="117" t="s">
        <v>2</v>
      </c>
      <c r="D4" s="117" t="s">
        <v>19</v>
      </c>
      <c r="E4" s="117" t="s">
        <v>3</v>
      </c>
      <c r="F4" s="118" t="s">
        <v>20</v>
      </c>
      <c r="H4" s="117" t="s">
        <v>1</v>
      </c>
      <c r="I4" s="117" t="s">
        <v>2</v>
      </c>
      <c r="J4" s="117" t="s">
        <v>19</v>
      </c>
      <c r="K4" s="117" t="s">
        <v>192</v>
      </c>
      <c r="L4" s="118" t="s">
        <v>20</v>
      </c>
    </row>
    <row r="5" spans="2:13" x14ac:dyDescent="0.3">
      <c r="B5" s="167" t="s">
        <v>280</v>
      </c>
      <c r="C5" s="167" t="s">
        <v>12</v>
      </c>
      <c r="D5" s="122"/>
      <c r="E5" s="141">
        <v>119</v>
      </c>
      <c r="F5" s="124">
        <f>D5*E5</f>
        <v>0</v>
      </c>
      <c r="H5" s="252" t="s">
        <v>208</v>
      </c>
      <c r="I5" s="253"/>
      <c r="J5" s="253"/>
      <c r="K5" s="253"/>
      <c r="L5" s="254"/>
    </row>
    <row r="6" spans="2:13" ht="25" x14ac:dyDescent="0.3">
      <c r="B6" s="279" t="s">
        <v>206</v>
      </c>
      <c r="C6" s="167" t="s">
        <v>105</v>
      </c>
      <c r="D6" s="122"/>
      <c r="E6" s="127">
        <v>324</v>
      </c>
      <c r="F6" s="124">
        <f>D6*E6</f>
        <v>0</v>
      </c>
      <c r="H6" s="280" t="s">
        <v>118</v>
      </c>
      <c r="I6" s="255" t="s">
        <v>13</v>
      </c>
      <c r="J6" s="122"/>
      <c r="K6" s="141">
        <v>905</v>
      </c>
      <c r="L6" s="124">
        <f>J6*K6</f>
        <v>0</v>
      </c>
    </row>
    <row r="7" spans="2:13" ht="25" x14ac:dyDescent="0.3">
      <c r="B7" s="279" t="s">
        <v>131</v>
      </c>
      <c r="C7" s="167" t="s">
        <v>132</v>
      </c>
      <c r="D7" s="122"/>
      <c r="E7" s="127">
        <v>2000</v>
      </c>
      <c r="F7" s="124">
        <f>D7*E7</f>
        <v>0</v>
      </c>
      <c r="H7" s="280" t="s">
        <v>209</v>
      </c>
      <c r="I7" s="281"/>
      <c r="J7" s="122"/>
      <c r="K7" s="141">
        <v>1178</v>
      </c>
      <c r="L7" s="124">
        <f t="shared" ref="L7:L8" si="0">J7*K7</f>
        <v>0</v>
      </c>
    </row>
    <row r="8" spans="2:13" x14ac:dyDescent="0.3">
      <c r="B8" s="279" t="s">
        <v>207</v>
      </c>
      <c r="C8" s="167" t="s">
        <v>133</v>
      </c>
      <c r="D8" s="122"/>
      <c r="E8" s="127">
        <v>450</v>
      </c>
      <c r="F8" s="124">
        <f>D8*E8</f>
        <v>0</v>
      </c>
      <c r="H8" s="280" t="s">
        <v>210</v>
      </c>
      <c r="I8" s="282"/>
      <c r="J8" s="122"/>
      <c r="K8" s="141">
        <v>1619</v>
      </c>
      <c r="L8" s="124">
        <f t="shared" si="0"/>
        <v>0</v>
      </c>
    </row>
    <row r="9" spans="2:13" ht="25" x14ac:dyDescent="0.3">
      <c r="B9" s="279" t="s">
        <v>228</v>
      </c>
      <c r="C9" s="167" t="s">
        <v>215</v>
      </c>
      <c r="D9" s="122"/>
      <c r="E9" s="127">
        <v>1258</v>
      </c>
      <c r="F9" s="124">
        <f t="shared" ref="F9:F10" si="1">D9*E9</f>
        <v>0</v>
      </c>
      <c r="H9" s="252" t="s">
        <v>244</v>
      </c>
      <c r="I9" s="253"/>
      <c r="J9" s="253"/>
      <c r="K9" s="253"/>
      <c r="L9" s="254"/>
    </row>
    <row r="10" spans="2:13" x14ac:dyDescent="0.3">
      <c r="B10" s="279" t="s">
        <v>129</v>
      </c>
      <c r="C10" s="167" t="s">
        <v>128</v>
      </c>
      <c r="D10" s="122"/>
      <c r="E10" s="127">
        <v>1025</v>
      </c>
      <c r="F10" s="124">
        <f t="shared" si="1"/>
        <v>0</v>
      </c>
      <c r="H10" s="280" t="s">
        <v>118</v>
      </c>
      <c r="I10" s="255" t="s">
        <v>13</v>
      </c>
      <c r="J10" s="122"/>
      <c r="K10" s="141">
        <v>960</v>
      </c>
      <c r="L10" s="124">
        <f>J10*K10</f>
        <v>0</v>
      </c>
    </row>
    <row r="11" spans="2:13" ht="26" customHeight="1" x14ac:dyDescent="0.3">
      <c r="B11" s="259" t="s">
        <v>281</v>
      </c>
      <c r="C11" s="259" t="s">
        <v>226</v>
      </c>
      <c r="D11" s="142">
        <f>K1</f>
        <v>0</v>
      </c>
      <c r="E11" s="261" t="s">
        <v>191</v>
      </c>
      <c r="F11" s="263">
        <f>IF(D11=0,0,MAX(D11*0.1,IF(OR(D12="Minor",D12="Please choose"),500,IF(D12="Major",5000,0))))</f>
        <v>0</v>
      </c>
      <c r="H11" s="280" t="s">
        <v>209</v>
      </c>
      <c r="I11" s="281"/>
      <c r="J11" s="122"/>
      <c r="K11" s="141">
        <v>1240</v>
      </c>
      <c r="L11" s="124">
        <f t="shared" ref="L11:L12" si="2">J11*K11</f>
        <v>0</v>
      </c>
    </row>
    <row r="12" spans="2:13" ht="35.5" customHeight="1" x14ac:dyDescent="0.3">
      <c r="B12" s="260"/>
      <c r="C12" s="260"/>
      <c r="D12" s="283" t="s">
        <v>172</v>
      </c>
      <c r="E12" s="262"/>
      <c r="F12" s="264"/>
      <c r="H12" s="280" t="s">
        <v>210</v>
      </c>
      <c r="I12" s="282"/>
      <c r="J12" s="122"/>
      <c r="K12" s="141">
        <v>1651</v>
      </c>
      <c r="L12" s="124">
        <f t="shared" si="2"/>
        <v>0</v>
      </c>
    </row>
    <row r="13" spans="2:13" ht="50" x14ac:dyDescent="0.3">
      <c r="B13" s="279" t="s">
        <v>229</v>
      </c>
      <c r="C13" s="167" t="s">
        <v>125</v>
      </c>
      <c r="D13" s="122"/>
      <c r="E13" s="127">
        <v>2692</v>
      </c>
      <c r="F13" s="124">
        <f>D13*E13</f>
        <v>0</v>
      </c>
      <c r="H13" s="252" t="s">
        <v>245</v>
      </c>
      <c r="I13" s="253"/>
      <c r="J13" s="253"/>
      <c r="K13" s="253"/>
      <c r="L13" s="254"/>
    </row>
    <row r="14" spans="2:13" ht="62.5" x14ac:dyDescent="0.3">
      <c r="B14" s="279" t="s">
        <v>230</v>
      </c>
      <c r="C14" s="167" t="s">
        <v>125</v>
      </c>
      <c r="D14" s="122"/>
      <c r="E14" s="127" t="s">
        <v>121</v>
      </c>
      <c r="F14" s="124"/>
      <c r="H14" s="280" t="s">
        <v>118</v>
      </c>
      <c r="I14" s="255" t="s">
        <v>13</v>
      </c>
      <c r="J14" s="122"/>
      <c r="K14" s="141">
        <v>635</v>
      </c>
      <c r="L14" s="124">
        <f>J14*K14</f>
        <v>0</v>
      </c>
    </row>
    <row r="15" spans="2:13" x14ac:dyDescent="0.3">
      <c r="H15" s="280" t="s">
        <v>209</v>
      </c>
      <c r="I15" s="281"/>
      <c r="J15" s="122"/>
      <c r="K15" s="141">
        <v>712</v>
      </c>
      <c r="L15" s="124">
        <f t="shared" ref="L15:L16" si="3">J15*K15</f>
        <v>0</v>
      </c>
    </row>
    <row r="16" spans="2:13" ht="28.5" customHeight="1" x14ac:dyDescent="0.3">
      <c r="B16" s="256" t="s">
        <v>292</v>
      </c>
      <c r="C16" s="278"/>
      <c r="D16" s="278"/>
      <c r="E16" s="278"/>
      <c r="F16" s="278"/>
      <c r="H16" s="280" t="s">
        <v>210</v>
      </c>
      <c r="I16" s="282"/>
      <c r="J16" s="122"/>
      <c r="K16" s="141">
        <v>1166</v>
      </c>
      <c r="L16" s="124">
        <f t="shared" si="3"/>
        <v>0</v>
      </c>
    </row>
    <row r="17" spans="2:12" ht="28" customHeight="1" x14ac:dyDescent="0.3">
      <c r="B17" s="278"/>
      <c r="C17" s="278"/>
      <c r="D17" s="278"/>
      <c r="E17" s="278"/>
      <c r="F17" s="278"/>
      <c r="H17" s="284" t="s">
        <v>211</v>
      </c>
      <c r="I17" s="167" t="s">
        <v>119</v>
      </c>
      <c r="J17" s="285"/>
      <c r="K17" s="127" t="s">
        <v>121</v>
      </c>
      <c r="L17" s="124"/>
    </row>
    <row r="18" spans="2:12" x14ac:dyDescent="0.3">
      <c r="B18" s="278"/>
      <c r="C18" s="278"/>
      <c r="D18" s="278"/>
      <c r="E18" s="278"/>
      <c r="F18" s="278"/>
      <c r="I18" s="2"/>
      <c r="J18" s="2"/>
    </row>
    <row r="19" spans="2:12" x14ac:dyDescent="0.3">
      <c r="B19" s="278"/>
      <c r="C19" s="278"/>
      <c r="D19" s="278"/>
      <c r="E19" s="278"/>
      <c r="F19" s="278"/>
      <c r="H19" s="173" t="s">
        <v>237</v>
      </c>
      <c r="I19" s="163" t="s">
        <v>238</v>
      </c>
      <c r="J19" s="285">
        <v>1</v>
      </c>
      <c r="K19" s="286"/>
      <c r="L19" s="124">
        <f>J19*K19</f>
        <v>0</v>
      </c>
    </row>
    <row r="20" spans="2:12" x14ac:dyDescent="0.3">
      <c r="B20" s="278"/>
      <c r="C20" s="278"/>
      <c r="D20" s="278"/>
      <c r="E20" s="278"/>
      <c r="F20" s="278"/>
    </row>
    <row r="21" spans="2:12" x14ac:dyDescent="0.3">
      <c r="B21" s="278"/>
      <c r="C21" s="278"/>
      <c r="D21" s="278"/>
      <c r="E21" s="278"/>
      <c r="F21" s="278"/>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x14ac:dyDescent="0.3">
      <c r="B40" s="278"/>
      <c r="C40" s="278"/>
      <c r="D40" s="278"/>
      <c r="E40" s="278"/>
      <c r="F40" s="278"/>
    </row>
    <row r="41" spans="2:6" x14ac:dyDescent="0.3">
      <c r="B41" s="278"/>
      <c r="C41" s="278"/>
      <c r="D41" s="278"/>
      <c r="E41" s="278"/>
      <c r="F41" s="278"/>
    </row>
    <row r="42" spans="2:6" x14ac:dyDescent="0.3">
      <c r="B42" s="278"/>
      <c r="C42" s="278"/>
      <c r="D42" s="278"/>
      <c r="E42" s="278"/>
      <c r="F42" s="278"/>
    </row>
    <row r="43" spans="2:6" x14ac:dyDescent="0.3">
      <c r="B43" s="278"/>
      <c r="C43" s="278"/>
      <c r="D43" s="278"/>
      <c r="E43" s="278"/>
      <c r="F43" s="278"/>
    </row>
    <row r="44" spans="2:6" x14ac:dyDescent="0.3">
      <c r="B44" s="278"/>
      <c r="C44" s="278"/>
      <c r="D44" s="278"/>
      <c r="E44" s="278"/>
      <c r="F44" s="278"/>
    </row>
    <row r="45" spans="2:6" x14ac:dyDescent="0.3">
      <c r="B45" s="278"/>
      <c r="C45" s="278"/>
      <c r="D45" s="278"/>
      <c r="E45" s="278"/>
      <c r="F45" s="278"/>
    </row>
    <row r="46" spans="2:6" x14ac:dyDescent="0.3">
      <c r="B46" s="278"/>
      <c r="C46" s="278"/>
      <c r="D46" s="278"/>
      <c r="E46" s="278"/>
      <c r="F46" s="278"/>
    </row>
    <row r="47" spans="2:6" x14ac:dyDescent="0.3">
      <c r="B47" s="278"/>
      <c r="C47" s="278"/>
      <c r="D47" s="278"/>
      <c r="E47" s="278"/>
      <c r="F47" s="278"/>
    </row>
    <row r="48" spans="2:6" x14ac:dyDescent="0.3">
      <c r="B48" s="278"/>
      <c r="C48" s="278"/>
      <c r="D48" s="278"/>
      <c r="E48" s="278"/>
      <c r="F48" s="278"/>
    </row>
    <row r="49" spans="2:6" x14ac:dyDescent="0.3">
      <c r="B49" s="278"/>
      <c r="C49" s="278"/>
      <c r="D49" s="278"/>
      <c r="E49" s="278"/>
      <c r="F49" s="278"/>
    </row>
    <row r="50" spans="2:6" x14ac:dyDescent="0.3">
      <c r="B50" s="278"/>
      <c r="C50" s="278"/>
      <c r="D50" s="278"/>
      <c r="E50" s="278"/>
      <c r="F50" s="278"/>
    </row>
    <row r="51" spans="2:6" x14ac:dyDescent="0.3">
      <c r="B51" s="278"/>
      <c r="C51" s="278"/>
      <c r="D51" s="278"/>
      <c r="E51" s="278"/>
      <c r="F51" s="278"/>
    </row>
    <row r="52" spans="2:6" x14ac:dyDescent="0.3">
      <c r="B52" s="233"/>
      <c r="C52" s="233"/>
      <c r="D52" s="233"/>
      <c r="E52" s="233"/>
      <c r="F52" s="287"/>
    </row>
  </sheetData>
  <sheetProtection algorithmName="SHA-512" hashValue="zq84Ukd5CbIqdrsqHBCR3MBS2+WcdrwXjYiNOdHoWFrCCbMlRoJ5vu9yNFgKRq0/fMWoVNnsqixf+I9Hh5czNw==" saltValue="5NaSUPQ3+Amqg2b8NGkg9w=="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11:B12"/>
    <mergeCell ref="C11:C12"/>
    <mergeCell ref="E11:E12"/>
    <mergeCell ref="F11:F12"/>
    <mergeCell ref="E2:F2"/>
  </mergeCells>
  <dataValidations count="2">
    <dataValidation type="whole" operator="greaterThanOrEqual" allowBlank="1" showInputMessage="1" showErrorMessage="1" sqref="J6:J8 J10:J12 J14:J16 D13:D14 D5:D10" xr:uid="{51A413BF-86AB-44D6-905E-544E5E3B3299}">
      <formula1>-1000000</formula1>
    </dataValidation>
    <dataValidation operator="greaterThanOrEqual" allowBlank="1" showInputMessage="1" showErrorMessage="1" sqref="D11"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2" customWidth="1"/>
    <col min="2" max="2" width="63.58203125" style="2" bestFit="1" customWidth="1"/>
    <col min="3" max="3" width="12.1640625" style="2" customWidth="1"/>
    <col min="4" max="4" width="10.4140625" style="119" customWidth="1"/>
    <col min="5" max="5" width="10.4140625" style="2" customWidth="1"/>
    <col min="6" max="6" width="10.4140625" style="126" customWidth="1"/>
    <col min="7" max="7" width="2.5" style="2" customWidth="1"/>
    <col min="8" max="8" width="28.58203125" style="2" customWidth="1"/>
    <col min="9" max="11" width="9.08203125" style="119" customWidth="1"/>
    <col min="12" max="12" width="7.1640625" style="119" bestFit="1" customWidth="1"/>
    <col min="13" max="13" width="12.9140625" style="2" bestFit="1" customWidth="1"/>
    <col min="14" max="14" width="8.6640625" style="2"/>
    <col min="15" max="15" width="14.08203125" style="2" customWidth="1"/>
    <col min="16" max="16" width="10.4140625" style="119" customWidth="1"/>
    <col min="17" max="17" width="10.4140625" style="2" customWidth="1"/>
    <col min="18" max="18" width="10.4140625" style="126" customWidth="1"/>
    <col min="19" max="16384" width="8.6640625" style="2"/>
  </cols>
  <sheetData>
    <row r="1" spans="2:18" ht="23" x14ac:dyDescent="0.5">
      <c r="B1" s="110" t="s">
        <v>75</v>
      </c>
      <c r="C1" s="111"/>
      <c r="D1" s="111"/>
      <c r="E1" s="246">
        <f>SUM(F:F)</f>
        <v>45900</v>
      </c>
      <c r="F1" s="246"/>
      <c r="H1" s="110" t="s">
        <v>180</v>
      </c>
      <c r="I1" s="111"/>
      <c r="J1" s="111"/>
      <c r="K1" s="111"/>
      <c r="L1" s="111"/>
      <c r="M1" s="130"/>
      <c r="O1" s="110" t="s">
        <v>84</v>
      </c>
      <c r="P1" s="111"/>
      <c r="Q1" s="246">
        <f>SUM(R:R)</f>
        <v>-10587</v>
      </c>
      <c r="R1" s="246"/>
    </row>
    <row r="2" spans="2:18" x14ac:dyDescent="0.3">
      <c r="D2" s="112"/>
      <c r="E2" s="247" t="s">
        <v>76</v>
      </c>
      <c r="F2" s="247"/>
      <c r="L2" s="247" t="s">
        <v>76</v>
      </c>
      <c r="M2" s="247"/>
      <c r="Q2" s="247" t="s">
        <v>76</v>
      </c>
      <c r="R2" s="247"/>
    </row>
    <row r="3" spans="2:18" x14ac:dyDescent="0.3">
      <c r="B3" s="125" t="s">
        <v>134</v>
      </c>
      <c r="C3" s="114"/>
      <c r="D3" s="115"/>
      <c r="E3" s="115"/>
      <c r="F3" s="116"/>
      <c r="H3" s="131" t="s">
        <v>202</v>
      </c>
      <c r="O3" s="125"/>
      <c r="P3" s="115"/>
      <c r="Q3" s="115"/>
      <c r="R3" s="116"/>
    </row>
    <row r="4" spans="2:18" s="119" customFormat="1" ht="27.65" customHeight="1" x14ac:dyDescent="0.3">
      <c r="B4" s="117" t="s">
        <v>1</v>
      </c>
      <c r="C4" s="117" t="s">
        <v>2</v>
      </c>
      <c r="D4" s="117" t="s">
        <v>19</v>
      </c>
      <c r="E4" s="117" t="s">
        <v>3</v>
      </c>
      <c r="F4" s="118" t="s">
        <v>20</v>
      </c>
      <c r="H4" s="117" t="s">
        <v>143</v>
      </c>
      <c r="I4" s="117" t="s">
        <v>177</v>
      </c>
      <c r="J4" s="117" t="s">
        <v>144</v>
      </c>
      <c r="K4" s="117" t="s">
        <v>178</v>
      </c>
      <c r="L4" s="117" t="s">
        <v>145</v>
      </c>
      <c r="M4" s="117" t="s">
        <v>183</v>
      </c>
      <c r="O4" s="117" t="s">
        <v>171</v>
      </c>
      <c r="P4" s="117" t="s">
        <v>19</v>
      </c>
      <c r="Q4" s="117" t="s">
        <v>3</v>
      </c>
      <c r="R4" s="118" t="s">
        <v>20</v>
      </c>
    </row>
    <row r="5" spans="2:18" ht="27.65" customHeight="1" x14ac:dyDescent="0.3">
      <c r="B5" s="121" t="s">
        <v>135</v>
      </c>
      <c r="C5" s="121" t="s">
        <v>136</v>
      </c>
      <c r="D5" s="122"/>
      <c r="E5" s="132">
        <v>-174</v>
      </c>
      <c r="F5" s="124">
        <f>D5*E5</f>
        <v>0</v>
      </c>
      <c r="H5" s="121" t="s">
        <v>146</v>
      </c>
      <c r="I5" s="122"/>
      <c r="J5" s="122"/>
      <c r="K5" s="122">
        <f>J5-I5</f>
        <v>0</v>
      </c>
      <c r="L5" s="122">
        <v>2</v>
      </c>
      <c r="M5" s="122">
        <f>K5*L5</f>
        <v>0</v>
      </c>
      <c r="O5" s="167" t="s">
        <v>198</v>
      </c>
      <c r="P5" s="133">
        <f>SUM(F5:F7)</f>
        <v>8700</v>
      </c>
      <c r="Q5" s="152">
        <f>-E8</f>
        <v>-0.49</v>
      </c>
      <c r="R5" s="124">
        <f>P5*Q5</f>
        <v>-4263</v>
      </c>
    </row>
    <row r="6" spans="2:18" ht="27.65" customHeight="1" x14ac:dyDescent="0.3">
      <c r="B6" s="121" t="s">
        <v>195</v>
      </c>
      <c r="C6" s="121" t="s">
        <v>137</v>
      </c>
      <c r="D6" s="122">
        <v>50</v>
      </c>
      <c r="E6" s="128">
        <v>174</v>
      </c>
      <c r="F6" s="124">
        <f>D6*E6</f>
        <v>8700</v>
      </c>
      <c r="H6" s="121" t="s">
        <v>147</v>
      </c>
      <c r="I6" s="122"/>
      <c r="J6" s="122"/>
      <c r="K6" s="122">
        <f t="shared" ref="K6:K19" si="0">J6-I6</f>
        <v>0</v>
      </c>
      <c r="L6" s="122">
        <v>3</v>
      </c>
      <c r="M6" s="122">
        <f t="shared" ref="M6:M19" si="1">K6*L6</f>
        <v>0</v>
      </c>
      <c r="O6" s="167" t="s">
        <v>199</v>
      </c>
      <c r="P6" s="133">
        <f>SUM(F12:F16)</f>
        <v>37200</v>
      </c>
      <c r="Q6" s="152">
        <f>-E17</f>
        <v>-0.17</v>
      </c>
      <c r="R6" s="124">
        <f>P6*Q6</f>
        <v>-6324</v>
      </c>
    </row>
    <row r="7" spans="2:18" ht="27.65" customHeight="1" x14ac:dyDescent="0.3">
      <c r="B7" s="121" t="s">
        <v>138</v>
      </c>
      <c r="C7" s="121" t="s">
        <v>139</v>
      </c>
      <c r="D7" s="133">
        <f>M21</f>
        <v>0</v>
      </c>
      <c r="E7" s="128">
        <f>E6</f>
        <v>174</v>
      </c>
      <c r="F7" s="124">
        <f>D7*E6</f>
        <v>0</v>
      </c>
      <c r="H7" s="121" t="s">
        <v>148</v>
      </c>
      <c r="I7" s="122"/>
      <c r="J7" s="122"/>
      <c r="K7" s="122">
        <f t="shared" si="0"/>
        <v>0</v>
      </c>
      <c r="L7" s="122">
        <v>1.5</v>
      </c>
      <c r="M7" s="122">
        <f t="shared" si="1"/>
        <v>0</v>
      </c>
    </row>
    <row r="8" spans="2:18" ht="27.65" customHeight="1" x14ac:dyDescent="0.3">
      <c r="B8" s="121" t="s">
        <v>84</v>
      </c>
      <c r="C8" s="121" t="s">
        <v>196</v>
      </c>
      <c r="D8" s="133">
        <v>1</v>
      </c>
      <c r="E8" s="165">
        <v>0.49</v>
      </c>
      <c r="F8" s="124" t="s">
        <v>201</v>
      </c>
      <c r="H8" s="121" t="s">
        <v>149</v>
      </c>
      <c r="I8" s="122"/>
      <c r="J8" s="122"/>
      <c r="K8" s="122">
        <f t="shared" si="0"/>
        <v>0</v>
      </c>
      <c r="L8" s="122">
        <v>3</v>
      </c>
      <c r="M8" s="122">
        <f t="shared" si="1"/>
        <v>0</v>
      </c>
    </row>
    <row r="9" spans="2:18" ht="27.65" customHeight="1" x14ac:dyDescent="0.3">
      <c r="D9" s="2"/>
      <c r="F9" s="2"/>
      <c r="H9" s="121" t="s">
        <v>150</v>
      </c>
      <c r="I9" s="122"/>
      <c r="J9" s="122"/>
      <c r="K9" s="122">
        <f t="shared" si="0"/>
        <v>0</v>
      </c>
      <c r="L9" s="122">
        <v>10</v>
      </c>
      <c r="M9" s="122">
        <f t="shared" si="1"/>
        <v>0</v>
      </c>
    </row>
    <row r="10" spans="2:18" ht="27.65" customHeight="1" x14ac:dyDescent="0.3">
      <c r="B10" s="125" t="s">
        <v>140</v>
      </c>
      <c r="C10" s="114"/>
      <c r="D10" s="115"/>
      <c r="E10" s="115"/>
      <c r="F10" s="116"/>
      <c r="H10" s="121" t="s">
        <v>151</v>
      </c>
      <c r="I10" s="122"/>
      <c r="J10" s="122"/>
      <c r="K10" s="122">
        <f t="shared" si="0"/>
        <v>0</v>
      </c>
      <c r="L10" s="122">
        <v>22</v>
      </c>
      <c r="M10" s="122">
        <f t="shared" si="1"/>
        <v>0</v>
      </c>
    </row>
    <row r="11" spans="2:18" ht="27.65" customHeight="1" x14ac:dyDescent="0.3">
      <c r="B11" s="117" t="s">
        <v>1</v>
      </c>
      <c r="C11" s="117" t="s">
        <v>2</v>
      </c>
      <c r="D11" s="117" t="s">
        <v>19</v>
      </c>
      <c r="E11" s="117" t="s">
        <v>3</v>
      </c>
      <c r="F11" s="118" t="s">
        <v>20</v>
      </c>
      <c r="H11" s="121" t="s">
        <v>152</v>
      </c>
      <c r="I11" s="122"/>
      <c r="J11" s="122"/>
      <c r="K11" s="122">
        <f t="shared" si="0"/>
        <v>0</v>
      </c>
      <c r="L11" s="122">
        <v>3</v>
      </c>
      <c r="M11" s="122">
        <f t="shared" si="1"/>
        <v>0</v>
      </c>
    </row>
    <row r="12" spans="2:18" ht="27.65" customHeight="1" x14ac:dyDescent="0.3">
      <c r="B12" s="121" t="s">
        <v>135</v>
      </c>
      <c r="C12" s="121" t="s">
        <v>141</v>
      </c>
      <c r="D12" s="122"/>
      <c r="E12" s="277" t="s">
        <v>172</v>
      </c>
      <c r="F12" s="134" t="str">
        <f>IFERROR(D12*E12,"")</f>
        <v/>
      </c>
      <c r="H12" s="121" t="s">
        <v>153</v>
      </c>
      <c r="I12" s="122"/>
      <c r="J12" s="122"/>
      <c r="K12" s="122">
        <f t="shared" si="0"/>
        <v>0</v>
      </c>
      <c r="L12" s="122">
        <v>3</v>
      </c>
      <c r="M12" s="122">
        <f t="shared" si="1"/>
        <v>0</v>
      </c>
    </row>
    <row r="13" spans="2:18" ht="27.65" customHeight="1" x14ac:dyDescent="0.3">
      <c r="B13" s="121" t="s">
        <v>284</v>
      </c>
      <c r="C13" s="121" t="s">
        <v>137</v>
      </c>
      <c r="D13" s="122">
        <v>50</v>
      </c>
      <c r="E13" s="128">
        <v>744</v>
      </c>
      <c r="F13" s="124">
        <f>D13*E13</f>
        <v>37200</v>
      </c>
      <c r="H13" s="121" t="s">
        <v>154</v>
      </c>
      <c r="I13" s="122"/>
      <c r="J13" s="122"/>
      <c r="K13" s="122">
        <f t="shared" si="0"/>
        <v>0</v>
      </c>
      <c r="L13" s="122">
        <v>5</v>
      </c>
      <c r="M13" s="122">
        <f t="shared" si="1"/>
        <v>0</v>
      </c>
    </row>
    <row r="14" spans="2:18" ht="27.5" customHeight="1" x14ac:dyDescent="0.3">
      <c r="B14" s="121" t="s">
        <v>282</v>
      </c>
      <c r="C14" s="121" t="s">
        <v>137</v>
      </c>
      <c r="D14" s="122"/>
      <c r="E14" s="128">
        <v>372</v>
      </c>
      <c r="F14" s="124">
        <f>D14*E14</f>
        <v>0</v>
      </c>
      <c r="H14" s="121" t="s">
        <v>155</v>
      </c>
      <c r="I14" s="122"/>
      <c r="J14" s="122"/>
      <c r="K14" s="122">
        <f t="shared" si="0"/>
        <v>0</v>
      </c>
      <c r="L14" s="122">
        <v>0.5</v>
      </c>
      <c r="M14" s="122">
        <f t="shared" si="1"/>
        <v>0</v>
      </c>
    </row>
    <row r="15" spans="2:18" ht="27.65" customHeight="1" x14ac:dyDescent="0.3">
      <c r="B15" s="121" t="s">
        <v>283</v>
      </c>
      <c r="C15" s="121" t="s">
        <v>137</v>
      </c>
      <c r="D15" s="122"/>
      <c r="E15" s="128">
        <v>74</v>
      </c>
      <c r="F15" s="124">
        <f>D15*E15</f>
        <v>0</v>
      </c>
      <c r="H15" s="121" t="s">
        <v>156</v>
      </c>
      <c r="I15" s="122"/>
      <c r="J15" s="122"/>
      <c r="K15" s="122">
        <f t="shared" si="0"/>
        <v>0</v>
      </c>
      <c r="L15" s="122">
        <v>1.5</v>
      </c>
      <c r="M15" s="122">
        <f t="shared" si="1"/>
        <v>0</v>
      </c>
    </row>
    <row r="16" spans="2:18" ht="27.65" customHeight="1" x14ac:dyDescent="0.3">
      <c r="B16" s="121" t="s">
        <v>142</v>
      </c>
      <c r="C16" s="121" t="s">
        <v>179</v>
      </c>
      <c r="D16" s="133">
        <f>M21</f>
        <v>0</v>
      </c>
      <c r="E16" s="277" t="s">
        <v>172</v>
      </c>
      <c r="F16" s="134" t="str">
        <f>IFERROR(D16*E16,"")</f>
        <v/>
      </c>
      <c r="H16" s="167" t="s">
        <v>186</v>
      </c>
      <c r="I16" s="122"/>
      <c r="J16" s="122"/>
      <c r="K16" s="122">
        <f t="shared" si="0"/>
        <v>0</v>
      </c>
      <c r="L16" s="122">
        <v>3</v>
      </c>
      <c r="M16" s="122">
        <f t="shared" si="1"/>
        <v>0</v>
      </c>
    </row>
    <row r="17" spans="2:13" ht="27.65" customHeight="1" x14ac:dyDescent="0.3">
      <c r="B17" s="121" t="s">
        <v>84</v>
      </c>
      <c r="C17" s="121" t="s">
        <v>196</v>
      </c>
      <c r="D17" s="133">
        <v>1</v>
      </c>
      <c r="E17" s="165">
        <v>0.17</v>
      </c>
      <c r="F17" s="124" t="s">
        <v>201</v>
      </c>
      <c r="H17" s="121" t="s">
        <v>184</v>
      </c>
      <c r="I17" s="122"/>
      <c r="J17" s="122"/>
      <c r="K17" s="122">
        <f t="shared" si="0"/>
        <v>0</v>
      </c>
      <c r="L17" s="122">
        <v>10</v>
      </c>
      <c r="M17" s="122">
        <f t="shared" si="1"/>
        <v>0</v>
      </c>
    </row>
    <row r="18" spans="2:13" ht="27.65" customHeight="1" x14ac:dyDescent="0.3">
      <c r="B18" s="135"/>
      <c r="H18" s="121" t="s">
        <v>185</v>
      </c>
      <c r="I18" s="122"/>
      <c r="J18" s="122"/>
      <c r="K18" s="122">
        <f t="shared" si="0"/>
        <v>0</v>
      </c>
      <c r="L18" s="122">
        <v>3</v>
      </c>
      <c r="M18" s="122">
        <f t="shared" si="1"/>
        <v>0</v>
      </c>
    </row>
    <row r="19" spans="2:13" ht="27.65" customHeight="1" x14ac:dyDescent="0.3">
      <c r="H19" s="121" t="s">
        <v>157</v>
      </c>
      <c r="I19" s="122"/>
      <c r="J19" s="122"/>
      <c r="K19" s="122">
        <f t="shared" si="0"/>
        <v>0</v>
      </c>
      <c r="L19" s="122">
        <v>24</v>
      </c>
      <c r="M19" s="122">
        <f t="shared" si="1"/>
        <v>0</v>
      </c>
    </row>
    <row r="20" spans="2:13" ht="27.65" customHeight="1" x14ac:dyDescent="0.3">
      <c r="H20" s="136" t="s">
        <v>20</v>
      </c>
      <c r="I20" s="137"/>
      <c r="J20" s="137"/>
      <c r="K20" s="137"/>
      <c r="L20" s="137"/>
      <c r="M20" s="137">
        <f>SUM(M5:M19)</f>
        <v>0</v>
      </c>
    </row>
    <row r="21" spans="2:13" ht="27.65" customHeight="1" x14ac:dyDescent="0.3">
      <c r="H21" s="121" t="s">
        <v>158</v>
      </c>
      <c r="I21" s="122"/>
      <c r="J21" s="122"/>
      <c r="K21" s="122"/>
      <c r="L21" s="122"/>
      <c r="M21" s="138">
        <f>M20/24</f>
        <v>0</v>
      </c>
    </row>
  </sheetData>
  <sheetProtection algorithmName="SHA-512" hashValue="Pkppt661/AOKut/C9KVGW5XjqwN88PoRSMxj+I0LDxsKXjcFOJ0AllIyl5jgiCTtK0WsftSq6aUAQuwgPc+aWg==" saltValue="dGND2CMmmGR5SOHAu3t7ZA=="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16384" width="8.6640625" style="2"/>
  </cols>
  <sheetData>
    <row r="1" spans="2:7" ht="23" x14ac:dyDescent="0.5">
      <c r="B1" s="110" t="s">
        <v>75</v>
      </c>
      <c r="C1" s="111"/>
      <c r="D1" s="111"/>
      <c r="E1" s="246">
        <f>SUM(F:F)</f>
        <v>1833</v>
      </c>
      <c r="F1" s="246"/>
    </row>
    <row r="2" spans="2:7" x14ac:dyDescent="0.3">
      <c r="D2" s="112"/>
      <c r="E2" s="247" t="s">
        <v>76</v>
      </c>
      <c r="F2" s="247"/>
    </row>
    <row r="3" spans="2:7" x14ac:dyDescent="0.3">
      <c r="B3" s="113" t="s">
        <v>159</v>
      </c>
      <c r="C3" s="114"/>
      <c r="D3" s="115"/>
      <c r="E3" s="115"/>
      <c r="F3" s="116"/>
    </row>
    <row r="4" spans="2:7" s="119" customFormat="1" x14ac:dyDescent="0.3">
      <c r="B4" s="117" t="s">
        <v>1</v>
      </c>
      <c r="C4" s="117" t="s">
        <v>2</v>
      </c>
      <c r="D4" s="117" t="s">
        <v>19</v>
      </c>
      <c r="E4" s="117" t="s">
        <v>3</v>
      </c>
      <c r="F4" s="118" t="s">
        <v>20</v>
      </c>
      <c r="G4" s="2"/>
    </row>
    <row r="5" spans="2:7" ht="25" x14ac:dyDescent="0.3">
      <c r="B5" s="120" t="s">
        <v>286</v>
      </c>
      <c r="C5" s="121" t="s">
        <v>160</v>
      </c>
      <c r="D5" s="122"/>
      <c r="E5" s="123">
        <v>15</v>
      </c>
      <c r="F5" s="124">
        <f>D5*E5</f>
        <v>0</v>
      </c>
    </row>
    <row r="6" spans="2:7" ht="25" x14ac:dyDescent="0.3">
      <c r="B6" s="120" t="s">
        <v>287</v>
      </c>
      <c r="C6" s="121" t="s">
        <v>160</v>
      </c>
      <c r="D6" s="122"/>
      <c r="E6" s="123" t="s">
        <v>10</v>
      </c>
      <c r="F6" s="124"/>
    </row>
    <row r="7" spans="2:7" ht="25" x14ac:dyDescent="0.3">
      <c r="B7" s="120" t="s">
        <v>299</v>
      </c>
      <c r="C7" s="121" t="s">
        <v>9</v>
      </c>
      <c r="D7" s="122"/>
      <c r="E7" s="123" t="s">
        <v>10</v>
      </c>
      <c r="F7" s="124"/>
    </row>
    <row r="8" spans="2:7" x14ac:dyDescent="0.3">
      <c r="B8" s="120" t="s">
        <v>285</v>
      </c>
      <c r="C8" s="121" t="s">
        <v>9</v>
      </c>
      <c r="D8" s="122"/>
      <c r="E8" s="123">
        <v>1111</v>
      </c>
      <c r="F8" s="124">
        <f>D8*E8</f>
        <v>0</v>
      </c>
    </row>
    <row r="10" spans="2:7" x14ac:dyDescent="0.3">
      <c r="B10" s="125" t="s">
        <v>197</v>
      </c>
      <c r="C10" s="114"/>
    </row>
    <row r="11" spans="2:7" x14ac:dyDescent="0.3">
      <c r="B11" s="117" t="s">
        <v>1</v>
      </c>
      <c r="C11" s="117" t="s">
        <v>2</v>
      </c>
      <c r="D11" s="117" t="s">
        <v>19</v>
      </c>
      <c r="E11" s="117" t="s">
        <v>3</v>
      </c>
      <c r="F11" s="118" t="s">
        <v>20</v>
      </c>
    </row>
    <row r="12" spans="2:7" ht="37.5" x14ac:dyDescent="0.3">
      <c r="B12" s="167" t="s">
        <v>161</v>
      </c>
      <c r="C12" s="167" t="s">
        <v>162</v>
      </c>
      <c r="D12" s="122"/>
      <c r="E12" s="127" t="s">
        <v>300</v>
      </c>
      <c r="F12" s="124">
        <f>D12*59</f>
        <v>0</v>
      </c>
    </row>
    <row r="13" spans="2:7" x14ac:dyDescent="0.3">
      <c r="B13" s="167" t="s">
        <v>163</v>
      </c>
      <c r="C13" s="167" t="s">
        <v>162</v>
      </c>
      <c r="D13" s="122"/>
      <c r="E13" s="127">
        <v>150</v>
      </c>
      <c r="F13" s="124">
        <f>D13*E13</f>
        <v>0</v>
      </c>
    </row>
    <row r="14" spans="2:7" x14ac:dyDescent="0.3">
      <c r="B14" s="121" t="s">
        <v>164</v>
      </c>
      <c r="C14" s="121" t="s">
        <v>165</v>
      </c>
      <c r="D14" s="122"/>
      <c r="E14" s="128">
        <v>168</v>
      </c>
      <c r="F14" s="124">
        <f>D14*E14</f>
        <v>0</v>
      </c>
    </row>
    <row r="15" spans="2:7" x14ac:dyDescent="0.3">
      <c r="B15" s="121" t="s">
        <v>166</v>
      </c>
      <c r="C15" s="121" t="s">
        <v>167</v>
      </c>
      <c r="D15" s="122"/>
      <c r="E15" s="128">
        <v>2582</v>
      </c>
      <c r="F15" s="124">
        <f>D15*E15</f>
        <v>0</v>
      </c>
    </row>
    <row r="16" spans="2:7" x14ac:dyDescent="0.3">
      <c r="B16" s="121" t="s">
        <v>168</v>
      </c>
      <c r="C16" s="121" t="s">
        <v>169</v>
      </c>
      <c r="D16" s="122"/>
      <c r="E16" s="129">
        <v>1291</v>
      </c>
      <c r="F16" s="124">
        <f>D16*E16</f>
        <v>0</v>
      </c>
    </row>
    <row r="18" spans="2:8" x14ac:dyDescent="0.3">
      <c r="B18" s="125" t="s">
        <v>301</v>
      </c>
      <c r="C18" s="114"/>
    </row>
    <row r="19" spans="2:8" x14ac:dyDescent="0.3">
      <c r="B19" s="117" t="s">
        <v>1</v>
      </c>
      <c r="C19" s="117" t="s">
        <v>2</v>
      </c>
      <c r="D19" s="117" t="s">
        <v>19</v>
      </c>
      <c r="E19" s="117" t="s">
        <v>3</v>
      </c>
      <c r="F19" s="118" t="s">
        <v>20</v>
      </c>
    </row>
    <row r="20" spans="2:8" ht="87.5" x14ac:dyDescent="0.3">
      <c r="B20" s="167" t="s">
        <v>386</v>
      </c>
      <c r="C20" s="167" t="s">
        <v>302</v>
      </c>
      <c r="D20" s="122">
        <v>1</v>
      </c>
      <c r="E20" s="229">
        <v>1112</v>
      </c>
      <c r="F20" s="124">
        <f>D20*E20</f>
        <v>1112</v>
      </c>
      <c r="H20" s="273" t="s">
        <v>411</v>
      </c>
    </row>
    <row r="21" spans="2:8" x14ac:dyDescent="0.3">
      <c r="B21" s="167" t="s">
        <v>303</v>
      </c>
      <c r="C21" s="167" t="s">
        <v>304</v>
      </c>
      <c r="D21" s="122">
        <v>1</v>
      </c>
      <c r="E21" s="127">
        <v>524</v>
      </c>
      <c r="F21" s="124">
        <f>D21*E21</f>
        <v>524</v>
      </c>
    </row>
    <row r="22" spans="2:8" ht="87.5" x14ac:dyDescent="0.3">
      <c r="B22" s="167" t="s">
        <v>305</v>
      </c>
      <c r="C22" s="167" t="s">
        <v>302</v>
      </c>
      <c r="D22" s="122"/>
      <c r="E22" s="229"/>
      <c r="F22" s="124">
        <f>D22*E22</f>
        <v>0</v>
      </c>
    </row>
    <row r="23" spans="2:8" x14ac:dyDescent="0.3">
      <c r="B23" s="167" t="s">
        <v>306</v>
      </c>
      <c r="C23" s="167" t="s">
        <v>307</v>
      </c>
      <c r="D23" s="122"/>
      <c r="E23" s="127">
        <v>275</v>
      </c>
      <c r="F23" s="124">
        <f t="shared" ref="F23:F30" si="0">D23*E23</f>
        <v>0</v>
      </c>
    </row>
    <row r="24" spans="2:8" x14ac:dyDescent="0.3">
      <c r="B24" s="167" t="s">
        <v>308</v>
      </c>
      <c r="C24" s="167" t="s">
        <v>309</v>
      </c>
      <c r="D24" s="122"/>
      <c r="E24" s="127">
        <v>512</v>
      </c>
      <c r="F24" s="124">
        <f t="shared" si="0"/>
        <v>0</v>
      </c>
    </row>
    <row r="25" spans="2:8" x14ac:dyDescent="0.3">
      <c r="B25" s="167" t="s">
        <v>310</v>
      </c>
      <c r="C25" s="167" t="s">
        <v>311</v>
      </c>
      <c r="D25" s="122"/>
      <c r="E25" s="127">
        <v>744</v>
      </c>
      <c r="F25" s="124">
        <f t="shared" si="0"/>
        <v>0</v>
      </c>
    </row>
    <row r="26" spans="2:8" x14ac:dyDescent="0.3">
      <c r="B26" s="167" t="s">
        <v>312</v>
      </c>
      <c r="C26" s="167" t="s">
        <v>311</v>
      </c>
      <c r="D26" s="122"/>
      <c r="E26" s="127">
        <v>184</v>
      </c>
      <c r="F26" s="124">
        <f t="shared" si="0"/>
        <v>0</v>
      </c>
    </row>
    <row r="27" spans="2:8" x14ac:dyDescent="0.3">
      <c r="B27" s="167" t="s">
        <v>313</v>
      </c>
      <c r="C27" s="167" t="s">
        <v>311</v>
      </c>
      <c r="D27" s="122"/>
      <c r="E27" s="127">
        <v>224</v>
      </c>
      <c r="F27" s="124">
        <f t="shared" si="0"/>
        <v>0</v>
      </c>
    </row>
    <row r="28" spans="2:8" x14ac:dyDescent="0.3">
      <c r="B28" s="121" t="s">
        <v>314</v>
      </c>
      <c r="C28" s="121" t="s">
        <v>311</v>
      </c>
      <c r="D28" s="122">
        <v>1</v>
      </c>
      <c r="E28" s="128">
        <v>197</v>
      </c>
      <c r="F28" s="124">
        <f t="shared" si="0"/>
        <v>197</v>
      </c>
    </row>
    <row r="29" spans="2:8" x14ac:dyDescent="0.3">
      <c r="B29" s="121" t="s">
        <v>315</v>
      </c>
      <c r="C29" s="121" t="s">
        <v>311</v>
      </c>
      <c r="D29" s="122"/>
      <c r="E29" s="128">
        <v>755</v>
      </c>
      <c r="F29" s="124">
        <f t="shared" si="0"/>
        <v>0</v>
      </c>
    </row>
    <row r="30" spans="2:8" x14ac:dyDescent="0.3">
      <c r="B30" s="121" t="s">
        <v>316</v>
      </c>
      <c r="C30" s="121" t="s">
        <v>317</v>
      </c>
      <c r="D30" s="122"/>
      <c r="E30" s="129">
        <v>536</v>
      </c>
      <c r="F30" s="124">
        <f t="shared" si="0"/>
        <v>0</v>
      </c>
    </row>
    <row r="31" spans="2:8" ht="26" customHeight="1" x14ac:dyDescent="0.3">
      <c r="B31" s="274" t="s">
        <v>380</v>
      </c>
      <c r="C31" s="274"/>
      <c r="D31" s="274"/>
      <c r="E31" s="258"/>
      <c r="F31" s="258"/>
    </row>
    <row r="32" spans="2:8" ht="34.5" customHeight="1" x14ac:dyDescent="0.3">
      <c r="B32" s="275" t="s">
        <v>290</v>
      </c>
      <c r="C32" s="275"/>
      <c r="D32" s="275"/>
      <c r="E32" s="276"/>
      <c r="F32" s="276"/>
    </row>
  </sheetData>
  <sheetProtection algorithmName="SHA-512" hashValue="f5osq8OMObGpU54ffwBt4JbALbsWM0691bkUMY3wCmD09UatPNBT+ZxfEzdTkgcPaS5md+jWJ8yUuyal6eA3XA==" saltValue="Y/B3JHXFs8hHBisRkD3ymA==" spinCount="100000" sheet="1" formatColumns="0" formatRows="0"/>
  <mergeCells count="4">
    <mergeCell ref="B32:F32"/>
    <mergeCell ref="E2:F2"/>
    <mergeCell ref="E1:F1"/>
    <mergeCell ref="B31:F31"/>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21"/>
  <sheetViews>
    <sheetView zoomScaleNormal="100" workbookViewId="0">
      <selection activeCell="N9" activeCellId="1" sqref="N6 N9"/>
    </sheetView>
  </sheetViews>
  <sheetFormatPr defaultRowHeight="14" x14ac:dyDescent="0.3"/>
  <cols>
    <col min="1" max="1" width="44.33203125" bestFit="1" customWidth="1"/>
    <col min="2" max="3" width="15.75" customWidth="1"/>
    <col min="4" max="27" width="8.75" customWidth="1"/>
  </cols>
  <sheetData>
    <row r="1" spans="1:47" ht="18" x14ac:dyDescent="0.3">
      <c r="A1" s="272" t="s">
        <v>321</v>
      </c>
      <c r="B1" s="272"/>
      <c r="C1" s="272"/>
      <c r="D1" s="272"/>
      <c r="E1" s="272"/>
      <c r="F1" s="272"/>
      <c r="G1" s="272"/>
      <c r="H1" s="272"/>
      <c r="I1" s="272"/>
      <c r="J1" s="272"/>
      <c r="K1" s="272"/>
      <c r="L1" s="272"/>
      <c r="M1" s="272"/>
      <c r="N1" s="272"/>
      <c r="O1" s="272"/>
      <c r="P1" s="272"/>
      <c r="Q1" s="272"/>
      <c r="R1" s="272"/>
      <c r="S1" s="272"/>
      <c r="T1" s="272"/>
      <c r="U1" s="272"/>
      <c r="V1" s="272"/>
      <c r="W1" s="181"/>
    </row>
    <row r="2" spans="1:47" ht="18.5" thickBot="1" x14ac:dyDescent="0.35">
      <c r="A2" s="182"/>
      <c r="B2" s="182"/>
      <c r="C2" s="182"/>
      <c r="D2" s="182"/>
      <c r="E2" s="182"/>
      <c r="F2" s="182"/>
      <c r="G2" s="182"/>
      <c r="H2" s="182"/>
      <c r="I2" s="182"/>
      <c r="J2" s="182"/>
      <c r="K2" s="182"/>
      <c r="L2" s="182"/>
      <c r="M2" s="182"/>
      <c r="N2" s="182"/>
      <c r="O2" s="182"/>
      <c r="P2" s="182"/>
      <c r="Q2" s="182"/>
      <c r="R2" s="182"/>
      <c r="S2" s="182"/>
      <c r="T2" s="182"/>
      <c r="U2" s="182"/>
      <c r="V2" s="182"/>
      <c r="W2" s="181"/>
    </row>
    <row r="3" spans="1:47" ht="18.5" thickBot="1" x14ac:dyDescent="0.35">
      <c r="A3" s="181"/>
      <c r="B3" s="269" t="s">
        <v>322</v>
      </c>
      <c r="C3" s="271"/>
      <c r="D3" s="269" t="s">
        <v>323</v>
      </c>
      <c r="E3" s="270"/>
      <c r="F3" s="270"/>
      <c r="G3" s="271"/>
      <c r="H3" s="269" t="s">
        <v>324</v>
      </c>
      <c r="I3" s="270"/>
      <c r="J3" s="270"/>
      <c r="K3" s="271"/>
      <c r="L3" s="269" t="s">
        <v>325</v>
      </c>
      <c r="M3" s="270"/>
      <c r="N3" s="270"/>
      <c r="O3" s="271"/>
      <c r="P3" s="269" t="s">
        <v>326</v>
      </c>
      <c r="Q3" s="270"/>
      <c r="R3" s="270"/>
      <c r="S3" s="271"/>
      <c r="T3" s="269" t="s">
        <v>327</v>
      </c>
      <c r="U3" s="270"/>
      <c r="V3" s="270"/>
      <c r="W3" s="271"/>
      <c r="X3" s="269" t="s">
        <v>328</v>
      </c>
      <c r="Y3" s="270"/>
      <c r="Z3" s="270"/>
      <c r="AA3" s="271"/>
      <c r="AB3" s="269" t="s">
        <v>329</v>
      </c>
      <c r="AC3" s="270"/>
      <c r="AD3" s="270"/>
      <c r="AE3" s="271"/>
      <c r="AF3" s="269" t="s">
        <v>330</v>
      </c>
      <c r="AG3" s="270"/>
      <c r="AH3" s="270"/>
      <c r="AI3" s="271"/>
      <c r="AJ3" s="269" t="s">
        <v>331</v>
      </c>
      <c r="AK3" s="270"/>
      <c r="AL3" s="270"/>
      <c r="AM3" s="271"/>
      <c r="AN3" s="269" t="s">
        <v>332</v>
      </c>
      <c r="AO3" s="270"/>
      <c r="AP3" s="270"/>
      <c r="AQ3" s="271"/>
      <c r="AR3" s="269" t="s">
        <v>333</v>
      </c>
      <c r="AS3" s="270"/>
      <c r="AT3" s="270"/>
      <c r="AU3" s="271"/>
    </row>
    <row r="4" spans="1:47" ht="28" x14ac:dyDescent="0.3">
      <c r="A4" s="181"/>
      <c r="B4" s="183" t="s">
        <v>334</v>
      </c>
      <c r="C4" s="184" t="s">
        <v>335</v>
      </c>
      <c r="D4" s="265" t="s">
        <v>334</v>
      </c>
      <c r="E4" s="266"/>
      <c r="F4" s="267" t="s">
        <v>335</v>
      </c>
      <c r="G4" s="268"/>
      <c r="H4" s="265" t="s">
        <v>334</v>
      </c>
      <c r="I4" s="266"/>
      <c r="J4" s="267" t="s">
        <v>335</v>
      </c>
      <c r="K4" s="268"/>
      <c r="L4" s="265" t="s">
        <v>334</v>
      </c>
      <c r="M4" s="266"/>
      <c r="N4" s="267" t="s">
        <v>335</v>
      </c>
      <c r="O4" s="268"/>
      <c r="P4" s="265" t="s">
        <v>334</v>
      </c>
      <c r="Q4" s="266"/>
      <c r="R4" s="267" t="s">
        <v>335</v>
      </c>
      <c r="S4" s="268"/>
      <c r="T4" s="265" t="s">
        <v>334</v>
      </c>
      <c r="U4" s="266"/>
      <c r="V4" s="267" t="s">
        <v>335</v>
      </c>
      <c r="W4" s="268"/>
      <c r="X4" s="265" t="s">
        <v>334</v>
      </c>
      <c r="Y4" s="266"/>
      <c r="Z4" s="267" t="s">
        <v>335</v>
      </c>
      <c r="AA4" s="268"/>
      <c r="AB4" s="265" t="s">
        <v>334</v>
      </c>
      <c r="AC4" s="266"/>
      <c r="AD4" s="267" t="s">
        <v>335</v>
      </c>
      <c r="AE4" s="268"/>
      <c r="AF4" s="265" t="s">
        <v>334</v>
      </c>
      <c r="AG4" s="266"/>
      <c r="AH4" s="267" t="s">
        <v>335</v>
      </c>
      <c r="AI4" s="268"/>
      <c r="AJ4" s="265" t="s">
        <v>334</v>
      </c>
      <c r="AK4" s="266"/>
      <c r="AL4" s="267" t="s">
        <v>335</v>
      </c>
      <c r="AM4" s="268"/>
      <c r="AN4" s="265" t="s">
        <v>334</v>
      </c>
      <c r="AO4" s="266"/>
      <c r="AP4" s="267" t="s">
        <v>335</v>
      </c>
      <c r="AQ4" s="268"/>
      <c r="AR4" s="265" t="s">
        <v>334</v>
      </c>
      <c r="AS4" s="266"/>
      <c r="AT4" s="267" t="s">
        <v>335</v>
      </c>
      <c r="AU4" s="268"/>
    </row>
    <row r="5" spans="1:47" ht="28" x14ac:dyDescent="0.3">
      <c r="A5" s="185" t="s">
        <v>336</v>
      </c>
      <c r="B5" s="186" t="s">
        <v>337</v>
      </c>
      <c r="C5" s="187" t="s">
        <v>338</v>
      </c>
      <c r="D5" s="186" t="s">
        <v>338</v>
      </c>
      <c r="E5" s="188" t="s">
        <v>339</v>
      </c>
      <c r="F5" s="189" t="s">
        <v>338</v>
      </c>
      <c r="G5" s="190" t="s">
        <v>339</v>
      </c>
      <c r="H5" s="186" t="s">
        <v>338</v>
      </c>
      <c r="I5" s="188" t="s">
        <v>339</v>
      </c>
      <c r="J5" s="189" t="s">
        <v>338</v>
      </c>
      <c r="K5" s="190" t="s">
        <v>339</v>
      </c>
      <c r="L5" s="186" t="s">
        <v>338</v>
      </c>
      <c r="M5" s="188" t="s">
        <v>339</v>
      </c>
      <c r="N5" s="189" t="s">
        <v>338</v>
      </c>
      <c r="O5" s="190" t="s">
        <v>339</v>
      </c>
      <c r="P5" s="186" t="s">
        <v>338</v>
      </c>
      <c r="Q5" s="188" t="s">
        <v>339</v>
      </c>
      <c r="R5" s="189" t="s">
        <v>338</v>
      </c>
      <c r="S5" s="190" t="s">
        <v>339</v>
      </c>
      <c r="T5" s="186" t="s">
        <v>338</v>
      </c>
      <c r="U5" s="188" t="s">
        <v>339</v>
      </c>
      <c r="V5" s="189" t="s">
        <v>338</v>
      </c>
      <c r="W5" s="190" t="s">
        <v>339</v>
      </c>
      <c r="X5" s="186" t="s">
        <v>338</v>
      </c>
      <c r="Y5" s="188" t="s">
        <v>339</v>
      </c>
      <c r="Z5" s="189" t="s">
        <v>338</v>
      </c>
      <c r="AA5" s="190" t="s">
        <v>339</v>
      </c>
      <c r="AB5" s="186" t="s">
        <v>338</v>
      </c>
      <c r="AC5" s="188" t="s">
        <v>339</v>
      </c>
      <c r="AD5" s="189" t="s">
        <v>338</v>
      </c>
      <c r="AE5" s="190" t="s">
        <v>339</v>
      </c>
      <c r="AF5" s="186" t="s">
        <v>338</v>
      </c>
      <c r="AG5" s="188" t="s">
        <v>339</v>
      </c>
      <c r="AH5" s="189" t="s">
        <v>338</v>
      </c>
      <c r="AI5" s="190" t="s">
        <v>339</v>
      </c>
      <c r="AJ5" s="186" t="s">
        <v>338</v>
      </c>
      <c r="AK5" s="188" t="s">
        <v>339</v>
      </c>
      <c r="AL5" s="189" t="s">
        <v>338</v>
      </c>
      <c r="AM5" s="190" t="s">
        <v>339</v>
      </c>
      <c r="AN5" s="186" t="s">
        <v>338</v>
      </c>
      <c r="AO5" s="188" t="s">
        <v>339</v>
      </c>
      <c r="AP5" s="189" t="s">
        <v>338</v>
      </c>
      <c r="AQ5" s="190" t="s">
        <v>339</v>
      </c>
      <c r="AR5" s="186" t="s">
        <v>338</v>
      </c>
      <c r="AS5" s="188" t="s">
        <v>339</v>
      </c>
      <c r="AT5" s="189" t="s">
        <v>338</v>
      </c>
      <c r="AU5" s="190" t="s">
        <v>339</v>
      </c>
    </row>
    <row r="6" spans="1:47" x14ac:dyDescent="0.3">
      <c r="A6" s="191" t="s">
        <v>340</v>
      </c>
      <c r="B6" s="192">
        <v>105</v>
      </c>
      <c r="C6" s="193">
        <v>75</v>
      </c>
      <c r="D6" s="192">
        <v>105</v>
      </c>
      <c r="E6" s="194">
        <f>D6/$B6</f>
        <v>1</v>
      </c>
      <c r="F6" s="195">
        <v>75</v>
      </c>
      <c r="G6" s="196">
        <f>F6/$C6</f>
        <v>1</v>
      </c>
      <c r="H6" s="192">
        <v>49</v>
      </c>
      <c r="I6" s="194">
        <f>H6/$B6</f>
        <v>0.46666666666666667</v>
      </c>
      <c r="J6" s="195">
        <v>35</v>
      </c>
      <c r="K6" s="196">
        <f>J6/$C6</f>
        <v>0.46666666666666667</v>
      </c>
      <c r="L6" s="192">
        <v>32</v>
      </c>
      <c r="M6" s="194">
        <f>L6/$B6</f>
        <v>0.30476190476190479</v>
      </c>
      <c r="N6" s="195">
        <v>23</v>
      </c>
      <c r="O6" s="196">
        <f>N6/$C6</f>
        <v>0.30666666666666664</v>
      </c>
      <c r="P6" s="192">
        <v>105</v>
      </c>
      <c r="Q6" s="194">
        <f>P6/$B6</f>
        <v>1</v>
      </c>
      <c r="R6" s="195">
        <v>75</v>
      </c>
      <c r="S6" s="196">
        <f>R6/$C6</f>
        <v>1</v>
      </c>
      <c r="T6" s="192">
        <v>92</v>
      </c>
      <c r="U6" s="194">
        <f>T6/$B6</f>
        <v>0.87619047619047619</v>
      </c>
      <c r="V6" s="195">
        <v>60</v>
      </c>
      <c r="W6" s="196">
        <f>V6/$C6</f>
        <v>0.8</v>
      </c>
      <c r="X6" s="192">
        <v>32</v>
      </c>
      <c r="Y6" s="194">
        <f>X6/$B6</f>
        <v>0.30476190476190479</v>
      </c>
      <c r="Z6" s="195">
        <v>23</v>
      </c>
      <c r="AA6" s="196">
        <f>Z6/$C6</f>
        <v>0.30666666666666664</v>
      </c>
      <c r="AB6" s="192">
        <v>96</v>
      </c>
      <c r="AC6" s="194">
        <f>AB6/$B6</f>
        <v>0.91428571428571426</v>
      </c>
      <c r="AD6" s="195">
        <v>64</v>
      </c>
      <c r="AE6" s="196">
        <f>AD6/$C6</f>
        <v>0.85333333333333339</v>
      </c>
      <c r="AF6" s="192">
        <v>100</v>
      </c>
      <c r="AG6" s="194">
        <f>AF6/$B6</f>
        <v>0.95238095238095233</v>
      </c>
      <c r="AH6" s="195">
        <v>75</v>
      </c>
      <c r="AI6" s="196">
        <f>AH6/$C6</f>
        <v>1</v>
      </c>
      <c r="AJ6" s="192">
        <v>90</v>
      </c>
      <c r="AK6" s="194">
        <f>AJ6/$B6</f>
        <v>0.8571428571428571</v>
      </c>
      <c r="AL6" s="195">
        <v>59</v>
      </c>
      <c r="AM6" s="196">
        <f>AL6/$C6</f>
        <v>0.78666666666666663</v>
      </c>
      <c r="AN6" s="192">
        <v>105</v>
      </c>
      <c r="AO6" s="194">
        <f>AN6/$B6</f>
        <v>1</v>
      </c>
      <c r="AP6" s="195">
        <v>75</v>
      </c>
      <c r="AQ6" s="196">
        <f>AP6/$C6</f>
        <v>1</v>
      </c>
      <c r="AR6" s="192">
        <v>105</v>
      </c>
      <c r="AS6" s="194">
        <f>AR6/$B6</f>
        <v>1</v>
      </c>
      <c r="AT6" s="195">
        <v>35</v>
      </c>
      <c r="AU6" s="196">
        <f>AT6/$C6</f>
        <v>0.46666666666666667</v>
      </c>
    </row>
    <row r="7" spans="1:47" x14ac:dyDescent="0.3">
      <c r="A7" s="191" t="s">
        <v>341</v>
      </c>
      <c r="B7" s="192">
        <v>240</v>
      </c>
      <c r="C7" s="193">
        <v>150</v>
      </c>
      <c r="D7" s="192">
        <v>240</v>
      </c>
      <c r="E7" s="194">
        <f t="shared" ref="E7:E13" si="0">D7/$B7</f>
        <v>1</v>
      </c>
      <c r="F7" s="195">
        <v>150</v>
      </c>
      <c r="G7" s="196">
        <f t="shared" ref="G7:G13" si="1">F7/$C7</f>
        <v>1</v>
      </c>
      <c r="H7" s="192">
        <v>111</v>
      </c>
      <c r="I7" s="194">
        <f t="shared" ref="I7:I13" si="2">H7/$B7</f>
        <v>0.46250000000000002</v>
      </c>
      <c r="J7" s="195">
        <v>69</v>
      </c>
      <c r="K7" s="196">
        <f t="shared" ref="K7:K13" si="3">J7/$C7</f>
        <v>0.46</v>
      </c>
      <c r="L7" s="192">
        <v>72</v>
      </c>
      <c r="M7" s="194">
        <f t="shared" ref="M7:M13" si="4">L7/$B7</f>
        <v>0.3</v>
      </c>
      <c r="N7" s="195">
        <v>45</v>
      </c>
      <c r="O7" s="196">
        <f t="shared" ref="O7:O13" si="5">N7/$C7</f>
        <v>0.3</v>
      </c>
      <c r="P7" s="192">
        <v>240</v>
      </c>
      <c r="Q7" s="194">
        <f t="shared" ref="Q7:Q13" si="6">P7/$B7</f>
        <v>1</v>
      </c>
      <c r="R7" s="195">
        <v>150</v>
      </c>
      <c r="S7" s="196">
        <f t="shared" ref="S7:S13" si="7">R7/$C7</f>
        <v>1</v>
      </c>
      <c r="T7" s="192">
        <v>186</v>
      </c>
      <c r="U7" s="194">
        <f t="shared" ref="U7:U13" si="8">T7/$B7</f>
        <v>0.77500000000000002</v>
      </c>
      <c r="V7" s="195">
        <v>98</v>
      </c>
      <c r="W7" s="196">
        <f t="shared" ref="W7:W13" si="9">V7/$C7</f>
        <v>0.65333333333333332</v>
      </c>
      <c r="X7" s="192">
        <v>72</v>
      </c>
      <c r="Y7" s="194">
        <f t="shared" ref="Y7:Y13" si="10">X7/$B7</f>
        <v>0.3</v>
      </c>
      <c r="Z7" s="195">
        <v>45</v>
      </c>
      <c r="AA7" s="196">
        <f t="shared" ref="AA7:AA13" si="11">Z7/$C7</f>
        <v>0.3</v>
      </c>
      <c r="AB7" s="192">
        <v>196</v>
      </c>
      <c r="AC7" s="194">
        <f t="shared" ref="AC7:AC13" si="12">AB7/$B7</f>
        <v>0.81666666666666665</v>
      </c>
      <c r="AD7" s="195">
        <v>105</v>
      </c>
      <c r="AE7" s="196">
        <f t="shared" ref="AE7:AE13" si="13">AD7/$C7</f>
        <v>0.7</v>
      </c>
      <c r="AF7" s="192">
        <v>240</v>
      </c>
      <c r="AG7" s="194">
        <f t="shared" ref="AG7:AG13" si="14">AF7/$B7</f>
        <v>1</v>
      </c>
      <c r="AH7" s="195">
        <v>145</v>
      </c>
      <c r="AI7" s="196">
        <f t="shared" ref="AI7:AI13" si="15">AH7/$C7</f>
        <v>0.96666666666666667</v>
      </c>
      <c r="AJ7" s="192">
        <v>183</v>
      </c>
      <c r="AK7" s="194">
        <f t="shared" ref="AK7:AK13" si="16">AJ7/$B7</f>
        <v>0.76249999999999996</v>
      </c>
      <c r="AL7" s="195">
        <v>97</v>
      </c>
      <c r="AM7" s="196">
        <f t="shared" ref="AM7:AM13" si="17">AL7/$C7</f>
        <v>0.64666666666666661</v>
      </c>
      <c r="AN7" s="192">
        <v>240</v>
      </c>
      <c r="AO7" s="194">
        <f t="shared" ref="AO7:AO13" si="18">AN7/$B7</f>
        <v>1</v>
      </c>
      <c r="AP7" s="195">
        <v>150</v>
      </c>
      <c r="AQ7" s="196">
        <f t="shared" ref="AQ7:AQ13" si="19">AP7/$C7</f>
        <v>1</v>
      </c>
      <c r="AR7" s="192">
        <v>240</v>
      </c>
      <c r="AS7" s="194">
        <f t="shared" ref="AS7:AS13" si="20">AR7/$B7</f>
        <v>1</v>
      </c>
      <c r="AT7" s="195">
        <v>65</v>
      </c>
      <c r="AU7" s="196">
        <f t="shared" ref="AU7:AU13" si="21">AT7/$C7</f>
        <v>0.43333333333333335</v>
      </c>
    </row>
    <row r="8" spans="1:47" x14ac:dyDescent="0.3">
      <c r="A8" s="191" t="s">
        <v>342</v>
      </c>
      <c r="B8" s="192">
        <v>130</v>
      </c>
      <c r="C8" s="193">
        <v>75</v>
      </c>
      <c r="D8" s="192">
        <v>130</v>
      </c>
      <c r="E8" s="194">
        <f t="shared" si="0"/>
        <v>1</v>
      </c>
      <c r="F8" s="195">
        <v>75</v>
      </c>
      <c r="G8" s="196">
        <f t="shared" si="1"/>
        <v>1</v>
      </c>
      <c r="H8" s="192">
        <v>111</v>
      </c>
      <c r="I8" s="194">
        <f t="shared" si="2"/>
        <v>0.85384615384615381</v>
      </c>
      <c r="J8" s="195">
        <v>69</v>
      </c>
      <c r="K8" s="196">
        <f t="shared" si="3"/>
        <v>0.92</v>
      </c>
      <c r="L8" s="192">
        <v>72</v>
      </c>
      <c r="M8" s="194">
        <f t="shared" si="4"/>
        <v>0.55384615384615388</v>
      </c>
      <c r="N8" s="195">
        <v>45</v>
      </c>
      <c r="O8" s="196">
        <f t="shared" si="5"/>
        <v>0.6</v>
      </c>
      <c r="P8" s="192">
        <v>130</v>
      </c>
      <c r="Q8" s="194">
        <f t="shared" si="6"/>
        <v>1</v>
      </c>
      <c r="R8" s="195">
        <v>75</v>
      </c>
      <c r="S8" s="196">
        <f t="shared" si="7"/>
        <v>1</v>
      </c>
      <c r="T8" s="192">
        <v>114</v>
      </c>
      <c r="U8" s="194">
        <f t="shared" si="8"/>
        <v>0.87692307692307692</v>
      </c>
      <c r="V8" s="195">
        <v>57</v>
      </c>
      <c r="W8" s="196">
        <f t="shared" si="9"/>
        <v>0.76</v>
      </c>
      <c r="X8" s="192">
        <v>72</v>
      </c>
      <c r="Y8" s="194">
        <f t="shared" si="10"/>
        <v>0.55384615384615388</v>
      </c>
      <c r="Z8" s="195">
        <v>45</v>
      </c>
      <c r="AA8" s="196">
        <f t="shared" si="11"/>
        <v>0.6</v>
      </c>
      <c r="AB8" s="192">
        <v>120</v>
      </c>
      <c r="AC8" s="194">
        <f t="shared" si="12"/>
        <v>0.92307692307692313</v>
      </c>
      <c r="AD8" s="195">
        <v>61</v>
      </c>
      <c r="AE8" s="196">
        <f t="shared" si="13"/>
        <v>0.81333333333333335</v>
      </c>
      <c r="AF8" s="192">
        <v>130</v>
      </c>
      <c r="AG8" s="194">
        <f t="shared" si="14"/>
        <v>1</v>
      </c>
      <c r="AH8" s="195">
        <v>75</v>
      </c>
      <c r="AI8" s="196">
        <f t="shared" si="15"/>
        <v>1</v>
      </c>
      <c r="AJ8" s="192">
        <v>92</v>
      </c>
      <c r="AK8" s="194">
        <f t="shared" si="16"/>
        <v>0.70769230769230773</v>
      </c>
      <c r="AL8" s="195">
        <v>49</v>
      </c>
      <c r="AM8" s="196">
        <f t="shared" si="17"/>
        <v>0.65333333333333332</v>
      </c>
      <c r="AN8" s="192">
        <v>130</v>
      </c>
      <c r="AO8" s="194">
        <f t="shared" si="18"/>
        <v>1</v>
      </c>
      <c r="AP8" s="195">
        <v>75</v>
      </c>
      <c r="AQ8" s="196">
        <f t="shared" si="19"/>
        <v>1</v>
      </c>
      <c r="AR8" s="192">
        <v>130</v>
      </c>
      <c r="AS8" s="194">
        <f t="shared" si="20"/>
        <v>1</v>
      </c>
      <c r="AT8" s="195">
        <v>40</v>
      </c>
      <c r="AU8" s="196">
        <f t="shared" si="21"/>
        <v>0.53333333333333333</v>
      </c>
    </row>
    <row r="9" spans="1:47" x14ac:dyDescent="0.3">
      <c r="A9" s="191" t="s">
        <v>343</v>
      </c>
      <c r="B9" s="192">
        <v>65</v>
      </c>
      <c r="C9" s="193">
        <v>45</v>
      </c>
      <c r="D9" s="192">
        <v>65</v>
      </c>
      <c r="E9" s="194">
        <f t="shared" si="0"/>
        <v>1</v>
      </c>
      <c r="F9" s="195">
        <v>45</v>
      </c>
      <c r="G9" s="196">
        <f t="shared" si="1"/>
        <v>1</v>
      </c>
      <c r="H9" s="197">
        <v>111</v>
      </c>
      <c r="I9" s="194">
        <f t="shared" si="2"/>
        <v>1.7076923076923076</v>
      </c>
      <c r="J9" s="198">
        <v>69</v>
      </c>
      <c r="K9" s="196">
        <f t="shared" si="3"/>
        <v>1.5333333333333334</v>
      </c>
      <c r="L9" s="197">
        <v>72</v>
      </c>
      <c r="M9" s="194">
        <f t="shared" si="4"/>
        <v>1.1076923076923078</v>
      </c>
      <c r="N9" s="198">
        <v>45</v>
      </c>
      <c r="O9" s="196">
        <f t="shared" si="5"/>
        <v>1</v>
      </c>
      <c r="P9" s="192">
        <v>65</v>
      </c>
      <c r="Q9" s="194">
        <f t="shared" si="6"/>
        <v>1</v>
      </c>
      <c r="R9" s="195">
        <v>45</v>
      </c>
      <c r="S9" s="196">
        <f t="shared" si="7"/>
        <v>1</v>
      </c>
      <c r="T9" s="192">
        <v>58</v>
      </c>
      <c r="U9" s="194">
        <f t="shared" si="8"/>
        <v>0.89230769230769236</v>
      </c>
      <c r="V9" s="195">
        <v>30</v>
      </c>
      <c r="W9" s="196">
        <f t="shared" si="9"/>
        <v>0.66666666666666663</v>
      </c>
      <c r="X9" s="197">
        <v>72</v>
      </c>
      <c r="Y9" s="194">
        <f t="shared" si="10"/>
        <v>1.1076923076923078</v>
      </c>
      <c r="Z9" s="195">
        <v>45</v>
      </c>
      <c r="AA9" s="196">
        <f t="shared" si="11"/>
        <v>1</v>
      </c>
      <c r="AB9" s="192">
        <v>60</v>
      </c>
      <c r="AC9" s="194">
        <f t="shared" si="12"/>
        <v>0.92307692307692313</v>
      </c>
      <c r="AD9" s="195">
        <v>31</v>
      </c>
      <c r="AE9" s="196">
        <f t="shared" si="13"/>
        <v>0.68888888888888888</v>
      </c>
      <c r="AF9" s="192">
        <v>65</v>
      </c>
      <c r="AG9" s="194">
        <f t="shared" si="14"/>
        <v>1</v>
      </c>
      <c r="AH9" s="195">
        <v>45</v>
      </c>
      <c r="AI9" s="196">
        <f t="shared" si="15"/>
        <v>1</v>
      </c>
      <c r="AJ9" s="192">
        <v>46</v>
      </c>
      <c r="AK9" s="194">
        <f t="shared" si="16"/>
        <v>0.70769230769230773</v>
      </c>
      <c r="AL9" s="195">
        <v>25</v>
      </c>
      <c r="AM9" s="196">
        <f t="shared" si="17"/>
        <v>0.55555555555555558</v>
      </c>
      <c r="AN9" s="192">
        <v>65</v>
      </c>
      <c r="AO9" s="194">
        <f t="shared" si="18"/>
        <v>1</v>
      </c>
      <c r="AP9" s="195">
        <v>45</v>
      </c>
      <c r="AQ9" s="196">
        <f t="shared" si="19"/>
        <v>1</v>
      </c>
      <c r="AR9" s="192">
        <v>65</v>
      </c>
      <c r="AS9" s="194">
        <f t="shared" si="20"/>
        <v>1</v>
      </c>
      <c r="AT9" s="195">
        <v>25</v>
      </c>
      <c r="AU9" s="196">
        <f t="shared" si="21"/>
        <v>0.55555555555555558</v>
      </c>
    </row>
    <row r="10" spans="1:47" x14ac:dyDescent="0.3">
      <c r="A10" s="191" t="s">
        <v>344</v>
      </c>
      <c r="B10" s="192">
        <v>130</v>
      </c>
      <c r="C10" s="193">
        <v>75</v>
      </c>
      <c r="D10" s="192">
        <v>130</v>
      </c>
      <c r="E10" s="194">
        <f t="shared" si="0"/>
        <v>1</v>
      </c>
      <c r="F10" s="195">
        <v>75</v>
      </c>
      <c r="G10" s="196">
        <f t="shared" si="1"/>
        <v>1</v>
      </c>
      <c r="H10" s="192">
        <v>60</v>
      </c>
      <c r="I10" s="194">
        <f t="shared" si="2"/>
        <v>0.46153846153846156</v>
      </c>
      <c r="J10" s="195">
        <v>35</v>
      </c>
      <c r="K10" s="196">
        <f t="shared" si="3"/>
        <v>0.46666666666666667</v>
      </c>
      <c r="L10" s="192">
        <v>39</v>
      </c>
      <c r="M10" s="194">
        <f t="shared" si="4"/>
        <v>0.3</v>
      </c>
      <c r="N10" s="195">
        <v>23</v>
      </c>
      <c r="O10" s="196">
        <f t="shared" si="5"/>
        <v>0.30666666666666664</v>
      </c>
      <c r="P10" s="192">
        <v>130</v>
      </c>
      <c r="Q10" s="194">
        <f t="shared" si="6"/>
        <v>1</v>
      </c>
      <c r="R10" s="195">
        <v>75</v>
      </c>
      <c r="S10" s="196">
        <f t="shared" si="7"/>
        <v>1</v>
      </c>
      <c r="T10" s="192">
        <v>114</v>
      </c>
      <c r="U10" s="194">
        <f t="shared" si="8"/>
        <v>0.87692307692307692</v>
      </c>
      <c r="V10" s="195">
        <v>57</v>
      </c>
      <c r="W10" s="196">
        <f t="shared" si="9"/>
        <v>0.76</v>
      </c>
      <c r="X10" s="192">
        <v>39</v>
      </c>
      <c r="Y10" s="194">
        <f t="shared" si="10"/>
        <v>0.3</v>
      </c>
      <c r="Z10" s="195">
        <v>23</v>
      </c>
      <c r="AA10" s="196">
        <f t="shared" si="11"/>
        <v>0.30666666666666664</v>
      </c>
      <c r="AB10" s="192">
        <v>120</v>
      </c>
      <c r="AC10" s="194">
        <f t="shared" si="12"/>
        <v>0.92307692307692313</v>
      </c>
      <c r="AD10" s="195">
        <v>61</v>
      </c>
      <c r="AE10" s="196">
        <f t="shared" si="13"/>
        <v>0.81333333333333335</v>
      </c>
      <c r="AF10" s="192">
        <v>130</v>
      </c>
      <c r="AG10" s="194">
        <f t="shared" si="14"/>
        <v>1</v>
      </c>
      <c r="AH10" s="195">
        <v>75</v>
      </c>
      <c r="AI10" s="196">
        <f t="shared" si="15"/>
        <v>1</v>
      </c>
      <c r="AJ10" s="192">
        <v>112</v>
      </c>
      <c r="AK10" s="194">
        <f t="shared" si="16"/>
        <v>0.86153846153846159</v>
      </c>
      <c r="AL10" s="195">
        <v>56</v>
      </c>
      <c r="AM10" s="196">
        <f t="shared" si="17"/>
        <v>0.7466666666666667</v>
      </c>
      <c r="AN10" s="192">
        <v>130</v>
      </c>
      <c r="AO10" s="194">
        <f t="shared" si="18"/>
        <v>1</v>
      </c>
      <c r="AP10" s="195">
        <v>75</v>
      </c>
      <c r="AQ10" s="196">
        <f t="shared" si="19"/>
        <v>1</v>
      </c>
      <c r="AR10" s="192">
        <v>130</v>
      </c>
      <c r="AS10" s="194">
        <f t="shared" si="20"/>
        <v>1</v>
      </c>
      <c r="AT10" s="195">
        <v>40</v>
      </c>
      <c r="AU10" s="196">
        <f t="shared" si="21"/>
        <v>0.53333333333333333</v>
      </c>
    </row>
    <row r="11" spans="1:47" x14ac:dyDescent="0.3">
      <c r="A11" s="191" t="s">
        <v>345</v>
      </c>
      <c r="B11" s="192">
        <v>65</v>
      </c>
      <c r="C11" s="193">
        <v>45</v>
      </c>
      <c r="D11" s="192">
        <v>65</v>
      </c>
      <c r="E11" s="194">
        <f t="shared" si="0"/>
        <v>1</v>
      </c>
      <c r="F11" s="195">
        <v>45</v>
      </c>
      <c r="G11" s="196">
        <f t="shared" si="1"/>
        <v>1</v>
      </c>
      <c r="H11" s="192">
        <v>30</v>
      </c>
      <c r="I11" s="194">
        <f t="shared" si="2"/>
        <v>0.46153846153846156</v>
      </c>
      <c r="J11" s="195">
        <v>21</v>
      </c>
      <c r="K11" s="196">
        <f t="shared" si="3"/>
        <v>0.46666666666666667</v>
      </c>
      <c r="L11" s="192">
        <v>20</v>
      </c>
      <c r="M11" s="194">
        <f t="shared" si="4"/>
        <v>0.30769230769230771</v>
      </c>
      <c r="N11" s="195">
        <v>14</v>
      </c>
      <c r="O11" s="196">
        <f t="shared" si="5"/>
        <v>0.31111111111111112</v>
      </c>
      <c r="P11" s="192">
        <v>65</v>
      </c>
      <c r="Q11" s="194">
        <f t="shared" si="6"/>
        <v>1</v>
      </c>
      <c r="R11" s="195">
        <v>45</v>
      </c>
      <c r="S11" s="196">
        <f t="shared" si="7"/>
        <v>1</v>
      </c>
      <c r="T11" s="192">
        <v>58</v>
      </c>
      <c r="U11" s="194">
        <f t="shared" si="8"/>
        <v>0.89230769230769236</v>
      </c>
      <c r="V11" s="195">
        <v>30</v>
      </c>
      <c r="W11" s="196">
        <f t="shared" si="9"/>
        <v>0.66666666666666663</v>
      </c>
      <c r="X11" s="192">
        <v>20</v>
      </c>
      <c r="Y11" s="194">
        <f t="shared" si="10"/>
        <v>0.30769230769230771</v>
      </c>
      <c r="Z11" s="195">
        <v>14</v>
      </c>
      <c r="AA11" s="196">
        <f t="shared" si="11"/>
        <v>0.31111111111111112</v>
      </c>
      <c r="AB11" s="192">
        <v>60</v>
      </c>
      <c r="AC11" s="194">
        <f t="shared" si="12"/>
        <v>0.92307692307692313</v>
      </c>
      <c r="AD11" s="195">
        <v>31</v>
      </c>
      <c r="AE11" s="196">
        <f t="shared" si="13"/>
        <v>0.68888888888888888</v>
      </c>
      <c r="AF11" s="192">
        <v>65</v>
      </c>
      <c r="AG11" s="194">
        <f t="shared" si="14"/>
        <v>1</v>
      </c>
      <c r="AH11" s="195">
        <v>0</v>
      </c>
      <c r="AI11" s="196">
        <f t="shared" si="15"/>
        <v>0</v>
      </c>
      <c r="AJ11" s="192">
        <v>57</v>
      </c>
      <c r="AK11" s="194">
        <f t="shared" si="16"/>
        <v>0.87692307692307692</v>
      </c>
      <c r="AL11" s="195">
        <v>29</v>
      </c>
      <c r="AM11" s="196">
        <f t="shared" si="17"/>
        <v>0.64444444444444449</v>
      </c>
      <c r="AN11" s="192">
        <v>65</v>
      </c>
      <c r="AO11" s="194">
        <f t="shared" si="18"/>
        <v>1</v>
      </c>
      <c r="AP11" s="195">
        <v>45</v>
      </c>
      <c r="AQ11" s="196">
        <f t="shared" si="19"/>
        <v>1</v>
      </c>
      <c r="AR11" s="192">
        <v>55</v>
      </c>
      <c r="AS11" s="194">
        <f t="shared" si="20"/>
        <v>0.84615384615384615</v>
      </c>
      <c r="AT11" s="195">
        <v>25</v>
      </c>
      <c r="AU11" s="196">
        <f t="shared" si="21"/>
        <v>0.55555555555555558</v>
      </c>
    </row>
    <row r="12" spans="1:47" x14ac:dyDescent="0.3">
      <c r="A12" s="191" t="s">
        <v>346</v>
      </c>
      <c r="B12" s="192">
        <v>60</v>
      </c>
      <c r="C12" s="193">
        <v>40</v>
      </c>
      <c r="D12" s="192">
        <v>60</v>
      </c>
      <c r="E12" s="194">
        <f t="shared" si="0"/>
        <v>1</v>
      </c>
      <c r="F12" s="195">
        <v>40</v>
      </c>
      <c r="G12" s="196">
        <f t="shared" si="1"/>
        <v>1</v>
      </c>
      <c r="H12" s="192">
        <v>28</v>
      </c>
      <c r="I12" s="194">
        <f t="shared" si="2"/>
        <v>0.46666666666666667</v>
      </c>
      <c r="J12" s="195">
        <v>19</v>
      </c>
      <c r="K12" s="196">
        <f t="shared" si="3"/>
        <v>0.47499999999999998</v>
      </c>
      <c r="L12" s="192">
        <v>18</v>
      </c>
      <c r="M12" s="194">
        <f t="shared" si="4"/>
        <v>0.3</v>
      </c>
      <c r="N12" s="195">
        <v>12</v>
      </c>
      <c r="O12" s="196">
        <f t="shared" si="5"/>
        <v>0.3</v>
      </c>
      <c r="P12" s="192">
        <v>60</v>
      </c>
      <c r="Q12" s="194">
        <f t="shared" si="6"/>
        <v>1</v>
      </c>
      <c r="R12" s="195">
        <v>40</v>
      </c>
      <c r="S12" s="196">
        <f t="shared" si="7"/>
        <v>1</v>
      </c>
      <c r="T12" s="192">
        <v>54</v>
      </c>
      <c r="U12" s="194">
        <f t="shared" si="8"/>
        <v>0.9</v>
      </c>
      <c r="V12" s="195">
        <v>25</v>
      </c>
      <c r="W12" s="196">
        <f t="shared" si="9"/>
        <v>0.625</v>
      </c>
      <c r="X12" s="192">
        <v>18</v>
      </c>
      <c r="Y12" s="194">
        <f t="shared" si="10"/>
        <v>0.3</v>
      </c>
      <c r="Z12" s="195">
        <v>12</v>
      </c>
      <c r="AA12" s="196">
        <f t="shared" si="11"/>
        <v>0.3</v>
      </c>
      <c r="AB12" s="192">
        <v>56</v>
      </c>
      <c r="AC12" s="194">
        <f t="shared" si="12"/>
        <v>0.93333333333333335</v>
      </c>
      <c r="AD12" s="195">
        <v>27</v>
      </c>
      <c r="AE12" s="196">
        <f t="shared" si="13"/>
        <v>0.67500000000000004</v>
      </c>
      <c r="AF12" s="192">
        <v>60</v>
      </c>
      <c r="AG12" s="194">
        <f t="shared" si="14"/>
        <v>1</v>
      </c>
      <c r="AH12" s="195">
        <v>0</v>
      </c>
      <c r="AI12" s="196">
        <f t="shared" si="15"/>
        <v>0</v>
      </c>
      <c r="AJ12" s="192">
        <v>52</v>
      </c>
      <c r="AK12" s="194">
        <f t="shared" si="16"/>
        <v>0.8666666666666667</v>
      </c>
      <c r="AL12" s="195">
        <v>25</v>
      </c>
      <c r="AM12" s="196">
        <f t="shared" si="17"/>
        <v>0.625</v>
      </c>
      <c r="AN12" s="192">
        <v>60</v>
      </c>
      <c r="AO12" s="194">
        <f t="shared" si="18"/>
        <v>1</v>
      </c>
      <c r="AP12" s="195">
        <v>40</v>
      </c>
      <c r="AQ12" s="196">
        <f t="shared" si="19"/>
        <v>1</v>
      </c>
      <c r="AR12" s="192">
        <v>55</v>
      </c>
      <c r="AS12" s="194">
        <f t="shared" si="20"/>
        <v>0.91666666666666663</v>
      </c>
      <c r="AT12" s="195">
        <v>25</v>
      </c>
      <c r="AU12" s="196">
        <f t="shared" si="21"/>
        <v>0.625</v>
      </c>
    </row>
    <row r="13" spans="1:47" ht="14.5" thickBot="1" x14ac:dyDescent="0.35">
      <c r="A13" s="191" t="s">
        <v>347</v>
      </c>
      <c r="B13" s="199">
        <v>45</v>
      </c>
      <c r="C13" s="200">
        <v>35</v>
      </c>
      <c r="D13" s="199">
        <v>45</v>
      </c>
      <c r="E13" s="201">
        <f t="shared" si="0"/>
        <v>1</v>
      </c>
      <c r="F13" s="202">
        <v>35</v>
      </c>
      <c r="G13" s="203">
        <f t="shared" si="1"/>
        <v>1</v>
      </c>
      <c r="H13" s="199">
        <v>21</v>
      </c>
      <c r="I13" s="201">
        <f t="shared" si="2"/>
        <v>0.46666666666666667</v>
      </c>
      <c r="J13" s="202">
        <v>17</v>
      </c>
      <c r="K13" s="203">
        <f t="shared" si="3"/>
        <v>0.48571428571428571</v>
      </c>
      <c r="L13" s="199">
        <v>14</v>
      </c>
      <c r="M13" s="201">
        <f t="shared" si="4"/>
        <v>0.31111111111111112</v>
      </c>
      <c r="N13" s="202">
        <v>11</v>
      </c>
      <c r="O13" s="203">
        <f t="shared" si="5"/>
        <v>0.31428571428571428</v>
      </c>
      <c r="P13" s="199">
        <v>45</v>
      </c>
      <c r="Q13" s="201">
        <f t="shared" si="6"/>
        <v>1</v>
      </c>
      <c r="R13" s="202">
        <v>35</v>
      </c>
      <c r="S13" s="203">
        <f t="shared" si="7"/>
        <v>1</v>
      </c>
      <c r="T13" s="199">
        <v>45</v>
      </c>
      <c r="U13" s="201">
        <f t="shared" si="8"/>
        <v>1</v>
      </c>
      <c r="V13" s="202">
        <v>35</v>
      </c>
      <c r="W13" s="203">
        <f t="shared" si="9"/>
        <v>1</v>
      </c>
      <c r="X13" s="199">
        <v>14</v>
      </c>
      <c r="Y13" s="201">
        <f t="shared" si="10"/>
        <v>0.31111111111111112</v>
      </c>
      <c r="Z13" s="202">
        <v>11</v>
      </c>
      <c r="AA13" s="203">
        <f t="shared" si="11"/>
        <v>0.31428571428571428</v>
      </c>
      <c r="AB13" s="199">
        <v>45</v>
      </c>
      <c r="AC13" s="201">
        <f t="shared" si="12"/>
        <v>1</v>
      </c>
      <c r="AD13" s="202">
        <v>35</v>
      </c>
      <c r="AE13" s="203">
        <f t="shared" si="13"/>
        <v>1</v>
      </c>
      <c r="AF13" s="199">
        <v>45</v>
      </c>
      <c r="AG13" s="201">
        <f t="shared" si="14"/>
        <v>1</v>
      </c>
      <c r="AH13" s="202">
        <v>35</v>
      </c>
      <c r="AI13" s="203">
        <f t="shared" si="15"/>
        <v>1</v>
      </c>
      <c r="AJ13" s="199">
        <v>45</v>
      </c>
      <c r="AK13" s="201">
        <f t="shared" si="16"/>
        <v>1</v>
      </c>
      <c r="AL13" s="202">
        <v>35</v>
      </c>
      <c r="AM13" s="203">
        <f t="shared" si="17"/>
        <v>1</v>
      </c>
      <c r="AN13" s="199">
        <v>45</v>
      </c>
      <c r="AO13" s="201">
        <f t="shared" si="18"/>
        <v>1</v>
      </c>
      <c r="AP13" s="202">
        <v>35</v>
      </c>
      <c r="AQ13" s="203">
        <f t="shared" si="19"/>
        <v>1</v>
      </c>
      <c r="AR13" s="199">
        <v>45</v>
      </c>
      <c r="AS13" s="201">
        <f t="shared" si="20"/>
        <v>1</v>
      </c>
      <c r="AT13" s="202">
        <v>35</v>
      </c>
      <c r="AU13" s="203">
        <f t="shared" si="21"/>
        <v>1</v>
      </c>
    </row>
    <row r="15" spans="1:47" x14ac:dyDescent="0.3">
      <c r="D15" s="204" t="s">
        <v>340</v>
      </c>
    </row>
    <row r="16" spans="1:47" x14ac:dyDescent="0.3">
      <c r="A16" s="205" t="s">
        <v>348</v>
      </c>
      <c r="D16" s="206">
        <f>SUM(F6,J6,N6,R6,V6,Z6,AD6,AH6,AL6,AP6,AT6)</f>
        <v>599</v>
      </c>
      <c r="E16" s="207">
        <f>D16/11</f>
        <v>54.454545454545453</v>
      </c>
      <c r="F16" t="s">
        <v>349</v>
      </c>
      <c r="H16" s="207">
        <f>E16+E20</f>
        <v>95.36363636363636</v>
      </c>
      <c r="I16" t="s">
        <v>349</v>
      </c>
    </row>
    <row r="17" spans="4:9" x14ac:dyDescent="0.3">
      <c r="D17" s="206">
        <f>SUM(D6,H6,L6,P6,T6,X6,AB6,AF6,AJ6,AN6,AR6)</f>
        <v>911</v>
      </c>
      <c r="E17" s="207">
        <f>D17/11</f>
        <v>82.818181818181813</v>
      </c>
      <c r="F17" t="s">
        <v>350</v>
      </c>
      <c r="H17" s="207">
        <f>E17+E21</f>
        <v>150.45454545454544</v>
      </c>
      <c r="I17" t="s">
        <v>350</v>
      </c>
    </row>
    <row r="19" spans="4:9" x14ac:dyDescent="0.3">
      <c r="D19" s="204" t="s">
        <v>351</v>
      </c>
    </row>
    <row r="20" spans="4:9" x14ac:dyDescent="0.3">
      <c r="D20" s="206">
        <f>SUM(F9,J9,N9,R9,V9,Z9,AD9,AH9,AL9,AP9,AT9)</f>
        <v>450</v>
      </c>
      <c r="E20" s="207">
        <f>D20/11</f>
        <v>40.909090909090907</v>
      </c>
      <c r="F20" t="s">
        <v>349</v>
      </c>
      <c r="I20" s="207"/>
    </row>
    <row r="21" spans="4:9" x14ac:dyDescent="0.3">
      <c r="D21" s="206">
        <f>SUM(D9,H9,L9,P9,T9,X9,AB9,AF9,AJ9,AN9,AR9)</f>
        <v>744</v>
      </c>
      <c r="E21" s="207">
        <f>D21/11</f>
        <v>67.63636363636364</v>
      </c>
      <c r="F21" t="s">
        <v>350</v>
      </c>
    </row>
  </sheetData>
  <mergeCells count="35">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H42"/>
  <sheetViews>
    <sheetView workbookViewId="0">
      <selection activeCell="E33" sqref="E33"/>
    </sheetView>
  </sheetViews>
  <sheetFormatPr defaultRowHeight="14" x14ac:dyDescent="0.3"/>
  <cols>
    <col min="1" max="1" width="21.83203125" customWidth="1"/>
    <col min="2" max="2" width="26.5" bestFit="1" customWidth="1"/>
  </cols>
  <sheetData>
    <row r="1" spans="1:8" x14ac:dyDescent="0.3">
      <c r="C1" t="str">
        <f>_xlfn.CONCAT(C3,C2)</f>
        <v>Cat 0,1,2 and all T/S streets&lt;4 days</v>
      </c>
      <c r="D1" t="str">
        <f t="shared" ref="D1:F1" si="0">_xlfn.CONCAT(D3,D2)</f>
        <v>Cat 3,4 and non traffic sensitive&lt;4 days</v>
      </c>
      <c r="E1" t="str">
        <f t="shared" si="0"/>
        <v>Cat 0,1,2 and all T/S streets4-10 days</v>
      </c>
      <c r="F1" t="str">
        <f t="shared" si="0"/>
        <v>Cat 3,4 and non traffic sensitive4-10 days</v>
      </c>
    </row>
    <row r="2" spans="1:8" x14ac:dyDescent="0.3">
      <c r="A2" s="211" t="s">
        <v>363</v>
      </c>
      <c r="B2" t="s">
        <v>365</v>
      </c>
      <c r="C2" t="s">
        <v>367</v>
      </c>
      <c r="D2" t="s">
        <v>367</v>
      </c>
      <c r="E2" t="s">
        <v>364</v>
      </c>
      <c r="F2" t="s">
        <v>364</v>
      </c>
    </row>
    <row r="3" spans="1:8" ht="56" x14ac:dyDescent="0.3">
      <c r="A3" s="204" t="s">
        <v>366</v>
      </c>
      <c r="B3" s="204" t="s">
        <v>379</v>
      </c>
      <c r="C3" s="209" t="str">
        <f>Permits!$B$4</f>
        <v>Cat 0,1,2 and all T/S streets</v>
      </c>
      <c r="D3" s="209" t="str">
        <f>Permits!$C$4</f>
        <v>Cat 3,4 and non traffic sensitive</v>
      </c>
      <c r="E3" s="209" t="str">
        <f>Permits!$B$4</f>
        <v>Cat 0,1,2 and all T/S streets</v>
      </c>
      <c r="F3" s="209" t="str">
        <f>Permits!$C$4</f>
        <v>Cat 3,4 and non traffic sensitive</v>
      </c>
      <c r="H3" s="210" t="s">
        <v>369</v>
      </c>
    </row>
    <row r="4" spans="1:8" x14ac:dyDescent="0.3">
      <c r="A4" t="s">
        <v>352</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H4" t="s">
        <v>370</v>
      </c>
    </row>
    <row r="5" spans="1:8" x14ac:dyDescent="0.3">
      <c r="A5" t="s">
        <v>353</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H5" t="s">
        <v>371</v>
      </c>
    </row>
    <row r="6" spans="1:8" x14ac:dyDescent="0.3">
      <c r="A6" t="s">
        <v>354</v>
      </c>
      <c r="B6" t="str">
        <f>Permits!$L$3</f>
        <v>BANES - start 01/05/20</v>
      </c>
      <c r="C6">
        <f>INDEX(Permits!$11:$11,1,MATCH('Permits &amp; TTRO workings'!$B6,Permits!$3:$3,0))</f>
        <v>20</v>
      </c>
      <c r="D6" cm="1">
        <f t="array" ref="D6">INDEX(Permits!$11:$11,1,MATCH('Permits &amp; TTRO workings'!$B6,Permits!$3:$3,0)+2)</f>
        <v>14</v>
      </c>
      <c r="E6">
        <f>INDEX(Permits!$10:$10,1,MATCH('Permits &amp; TTRO workings'!$B6,Permits!$3:$3,0))</f>
        <v>39</v>
      </c>
      <c r="F6" cm="1">
        <f t="array" ref="F6">INDEX(Permits!$10:$10,1,MATCH('Permits &amp; TTRO workings'!$B6,Permits!$3:$3,0)+2)</f>
        <v>23</v>
      </c>
      <c r="H6" t="s">
        <v>372</v>
      </c>
    </row>
    <row r="7" spans="1:8" x14ac:dyDescent="0.3">
      <c r="A7" t="s">
        <v>355</v>
      </c>
      <c r="B7" t="str">
        <f>Permits!$P$3</f>
        <v>North Somerset - start 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row>
    <row r="8" spans="1:8" x14ac:dyDescent="0.3">
      <c r="A8" t="s">
        <v>356</v>
      </c>
      <c r="B8" t="str">
        <f>Permits!$T$3</f>
        <v>Somerset - start 03/02/20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row>
    <row r="9" spans="1:8" x14ac:dyDescent="0.3">
      <c r="A9" t="s">
        <v>357</v>
      </c>
      <c r="B9" t="str">
        <f>Permits!$X$3</f>
        <v>Wiltshire - 01/04/2020</v>
      </c>
      <c r="C9" s="212">
        <f>INDEX(Permits!$11:$11,1,MATCH('Permits &amp; TTRO workings'!$B9,Permits!$3:$3,0))</f>
        <v>20</v>
      </c>
      <c r="D9" s="212" cm="1">
        <f t="array" ref="D9">INDEX(Permits!$11:$11,1,MATCH('Permits &amp; TTRO workings'!$B9,Permits!$3:$3,0)+2)</f>
        <v>14</v>
      </c>
      <c r="E9" s="212">
        <f>INDEX(Permits!$10:$10,1,MATCH('Permits &amp; TTRO workings'!$B9,Permits!$3:$3,0))</f>
        <v>39</v>
      </c>
      <c r="F9" s="212" cm="1">
        <f t="array" ref="F9">INDEX(Permits!$10:$10,1,MATCH('Permits &amp; TTRO workings'!$B9,Permits!$3:$3,0)+2)</f>
        <v>23</v>
      </c>
    </row>
    <row r="10" spans="1:8" x14ac:dyDescent="0.3">
      <c r="A10" t="s">
        <v>358</v>
      </c>
      <c r="B10" t="str">
        <f>Permits!$AB$3</f>
        <v>Dorset - start 12/01/20</v>
      </c>
      <c r="C10">
        <f>INDEX(Permits!$11:$11,1,MATCH('Permits &amp; TTRO workings'!$B10,Permits!$3:$3,0))</f>
        <v>60</v>
      </c>
      <c r="D10" cm="1">
        <f t="array" ref="D10">INDEX(Permits!$11:$11,1,MATCH('Permits &amp; TTRO workings'!$B10,Permits!$3:$3,0)+2)</f>
        <v>31</v>
      </c>
      <c r="E10">
        <f>INDEX(Permits!$10:$10,1,MATCH('Permits &amp; TTRO workings'!$B10,Permits!$3:$3,0))</f>
        <v>120</v>
      </c>
      <c r="F10" cm="1">
        <f t="array" ref="F10">INDEX(Permits!$10:$10,1,MATCH('Permits &amp; TTRO workings'!$B10,Permits!$3:$3,0)+2)</f>
        <v>61</v>
      </c>
    </row>
    <row r="11" spans="1:8" x14ac:dyDescent="0.3">
      <c r="A11" t="s">
        <v>359</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row>
    <row r="12" spans="1:8" x14ac:dyDescent="0.3">
      <c r="A12" t="s">
        <v>360</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row>
    <row r="13" spans="1:8" x14ac:dyDescent="0.3">
      <c r="A13" t="s">
        <v>361</v>
      </c>
      <c r="B13" t="str">
        <f>Permits!$AN$3</f>
        <v xml:space="preserve">BCP - start 1/06/20 </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row>
    <row r="14" spans="1:8" x14ac:dyDescent="0.3">
      <c r="A14" t="s">
        <v>362</v>
      </c>
      <c r="B14" t="str">
        <f>Permits!$AR$3</f>
        <v xml:space="preserve">Devon - start 1/03/20 </v>
      </c>
      <c r="C14">
        <f>INDEX(Permits!$11:$11,1,MATCH('Permits &amp; TTRO workings'!$B14,Permits!$3:$3,0))</f>
        <v>55</v>
      </c>
      <c r="D14" cm="1">
        <f t="array" ref="D14">INDEX(Permits!$11:$11,1,MATCH('Permits &amp; TTRO workings'!$B14,Permits!$3:$3,0)+2)</f>
        <v>25</v>
      </c>
      <c r="E14">
        <f>INDEX(Permits!$10:$10,1,MATCH('Permits &amp; TTRO workings'!$B14,Permits!$3:$3,0))</f>
        <v>130</v>
      </c>
      <c r="F14" cm="1">
        <f t="array" ref="F14">INDEX(Permits!$10:$10,1,MATCH('Permits &amp; TTRO workings'!$B14,Permits!$3:$3,0)+2)</f>
        <v>40</v>
      </c>
    </row>
    <row r="16" spans="1:8" x14ac:dyDescent="0.3">
      <c r="C16" t="str">
        <f>_xlfn.CONCAT(C18,C17)</f>
        <v>Cat 0,1,2 and all T/S streets&lt;4 days</v>
      </c>
      <c r="D16" t="str">
        <f t="shared" ref="D16" si="1">_xlfn.CONCAT(D18,D17)</f>
        <v>Cat 3,4 and non traffic sensitive&lt;4 days</v>
      </c>
      <c r="E16" t="str">
        <f t="shared" ref="E16" si="2">_xlfn.CONCAT(E18,E17)</f>
        <v>Cat 0,1,2 and all T/S streets4-10 days</v>
      </c>
      <c r="F16" t="str">
        <f t="shared" ref="F16" si="3">_xlfn.CONCAT(F18,F17)</f>
        <v>Cat 3,4 and non traffic sensitive4-10 days</v>
      </c>
    </row>
    <row r="17" spans="1:8" x14ac:dyDescent="0.3">
      <c r="A17" s="211" t="s">
        <v>368</v>
      </c>
      <c r="B17" t="s">
        <v>365</v>
      </c>
      <c r="C17" t="s">
        <v>367</v>
      </c>
      <c r="D17" t="s">
        <v>367</v>
      </c>
      <c r="E17" t="s">
        <v>364</v>
      </c>
      <c r="F17" t="s">
        <v>364</v>
      </c>
      <c r="H17" s="210" t="s">
        <v>373</v>
      </c>
    </row>
    <row r="18" spans="1:8" ht="56" x14ac:dyDescent="0.3">
      <c r="A18" s="204" t="s">
        <v>366</v>
      </c>
      <c r="B18" s="204" t="s">
        <v>379</v>
      </c>
      <c r="C18" s="209" t="str">
        <f>Permits!$B$4</f>
        <v>Cat 0,1,2 and all T/S streets</v>
      </c>
      <c r="D18" s="209" t="str">
        <f>Permits!$C$4</f>
        <v>Cat 3,4 and non traffic sensitive</v>
      </c>
      <c r="E18" s="209" t="str">
        <f>Permits!$B$4</f>
        <v>Cat 0,1,2 and all T/S streets</v>
      </c>
      <c r="F18" s="209" t="str">
        <f>Permits!$C$4</f>
        <v>Cat 3,4 and non traffic sensitive</v>
      </c>
      <c r="H18" t="s">
        <v>374</v>
      </c>
    </row>
    <row r="19" spans="1:8" x14ac:dyDescent="0.3">
      <c r="A19" t="s">
        <v>352</v>
      </c>
      <c r="B19" t="str">
        <f>Permits!$D$3</f>
        <v>South Glos - start 1/10/19</v>
      </c>
      <c r="C19">
        <f>INDEX(Permits!$9:$9,1,MATCH('Permits &amp; TTRO workings'!$B19,Permits!$3:$3,0))+INDEX(Permits!$6:$6,1,MATCH('Permits &amp; TTRO workings'!$B19,Permits!$3:$3,0))</f>
        <v>170</v>
      </c>
      <c r="D19" cm="1">
        <f t="array" ref="D19">INDEX(Permits!$9:$9,1,MATCH('Permits &amp; TTRO workings'!$B19,Permits!$3:$3,0)+2)+INDEX(Permits!$6:$6,1,MATCH('Permits &amp; TTRO workings'!$B19,Permits!$3:$3,0)+2)</f>
        <v>120</v>
      </c>
      <c r="E19">
        <f>INDEX(Permits!$8:$8,1,MATCH('Permits &amp; TTRO workings'!$B19,Permits!$3:$3,0))+INDEX(Permits!$6:$6,1,MATCH('Permits &amp; TTRO workings'!$B19,Permits!$3:$3,0))</f>
        <v>235</v>
      </c>
      <c r="F19" cm="1">
        <f t="array" ref="F19">INDEX(Permits!$8:$8,1,MATCH('Permits &amp; TTRO workings'!$B19,Permits!$3:$3,0)+2)+INDEX(Permits!$6:$6,1,MATCH('Permits &amp; TTRO workings'!$B19,Permits!$3:$3,0)+2)</f>
        <v>150</v>
      </c>
      <c r="H19" t="s">
        <v>375</v>
      </c>
    </row>
    <row r="20" spans="1:8" x14ac:dyDescent="0.3">
      <c r="A20" t="s">
        <v>353</v>
      </c>
      <c r="B20" t="str">
        <f>Permits!$H$3</f>
        <v>Bristol - start 15/02/20</v>
      </c>
      <c r="C20">
        <f>INDEX(Permits!$9:$9,1,MATCH('Permits &amp; TTRO workings'!$B20,Permits!$3:$3,0))+INDEX(Permits!$6:$6,1,MATCH('Permits &amp; TTRO workings'!$B20,Permits!$3:$3,0))</f>
        <v>160</v>
      </c>
      <c r="D20" cm="1">
        <f t="array" ref="D20">INDEX(Permits!$9:$9,1,MATCH('Permits &amp; TTRO workings'!$B20,Permits!$3:$3,0)+2)+INDEX(Permits!$6:$6,1,MATCH('Permits &amp; TTRO workings'!$B20,Permits!$3:$3,0)+2)</f>
        <v>104</v>
      </c>
      <c r="E20">
        <f>INDEX(Permits!$8:$8,1,MATCH('Permits &amp; TTRO workings'!$B20,Permits!$3:$3,0))+INDEX(Permits!$6:$6,1,MATCH('Permits &amp; TTRO workings'!$B20,Permits!$3:$3,0))</f>
        <v>160</v>
      </c>
      <c r="F20" cm="1">
        <f t="array" ref="F20">INDEX(Permits!$8:$8,1,MATCH('Permits &amp; TTRO workings'!$B20,Permits!$3:$3,0)+2)+INDEX(Permits!$6:$6,1,MATCH('Permits &amp; TTRO workings'!$B20,Permits!$3:$3,0)+2)</f>
        <v>104</v>
      </c>
      <c r="H20" t="s">
        <v>377</v>
      </c>
    </row>
    <row r="21" spans="1:8" x14ac:dyDescent="0.3">
      <c r="A21" t="s">
        <v>354</v>
      </c>
      <c r="B21" t="str">
        <f>Permits!$L$3</f>
        <v>BANES - start 01/05/20</v>
      </c>
      <c r="C21">
        <f>INDEX(Permits!$9:$9,1,MATCH('Permits &amp; TTRO workings'!$B21,Permits!$3:$3,0))+INDEX(Permits!$6:$6,1,MATCH('Permits &amp; TTRO workings'!$B21,Permits!$3:$3,0))</f>
        <v>104</v>
      </c>
      <c r="D21" cm="1">
        <f t="array" ref="D21">INDEX(Permits!$9:$9,1,MATCH('Permits &amp; TTRO workings'!$B21,Permits!$3:$3,0)+2)+INDEX(Permits!$6:$6,1,MATCH('Permits &amp; TTRO workings'!$B21,Permits!$3:$3,0)+2)</f>
        <v>68</v>
      </c>
      <c r="E21">
        <f>INDEX(Permits!$8:$8,1,MATCH('Permits &amp; TTRO workings'!$B21,Permits!$3:$3,0))+INDEX(Permits!$6:$6,1,MATCH('Permits &amp; TTRO workings'!$B21,Permits!$3:$3,0))</f>
        <v>104</v>
      </c>
      <c r="F21" cm="1">
        <f t="array" ref="F21">INDEX(Permits!$8:$8,1,MATCH('Permits &amp; TTRO workings'!$B21,Permits!$3:$3,0)+2)+INDEX(Permits!$6:$6,1,MATCH('Permits &amp; TTRO workings'!$B21,Permits!$3:$3,0)+2)</f>
        <v>68</v>
      </c>
    </row>
    <row r="22" spans="1:8" x14ac:dyDescent="0.3">
      <c r="A22" t="s">
        <v>355</v>
      </c>
      <c r="B22" t="str">
        <f>Permits!$P$3</f>
        <v>North Somerset - start 9/09/20</v>
      </c>
      <c r="C22">
        <f>INDEX(Permits!$9:$9,1,MATCH('Permits &amp; TTRO workings'!$B22,Permits!$3:$3,0))+INDEX(Permits!$6:$6,1,MATCH('Permits &amp; TTRO workings'!$B22,Permits!$3:$3,0))</f>
        <v>170</v>
      </c>
      <c r="D22" cm="1">
        <f t="array" ref="D22">INDEX(Permits!$9:$9,1,MATCH('Permits &amp; TTRO workings'!$B22,Permits!$3:$3,0)+2)+INDEX(Permits!$6:$6,1,MATCH('Permits &amp; TTRO workings'!$B22,Permits!$3:$3,0)+2)</f>
        <v>120</v>
      </c>
      <c r="E22">
        <f>INDEX(Permits!$8:$8,1,MATCH('Permits &amp; TTRO workings'!$B22,Permits!$3:$3,0))+INDEX(Permits!$6:$6,1,MATCH('Permits &amp; TTRO workings'!$B22,Permits!$3:$3,0))</f>
        <v>235</v>
      </c>
      <c r="F22" cm="1">
        <f t="array" ref="F22">INDEX(Permits!$8:$8,1,MATCH('Permits &amp; TTRO workings'!$B22,Permits!$3:$3,0)+2)+INDEX(Permits!$6:$6,1,MATCH('Permits &amp; TTRO workings'!$B22,Permits!$3:$3,0)+2)</f>
        <v>150</v>
      </c>
    </row>
    <row r="23" spans="1:8" x14ac:dyDescent="0.3">
      <c r="A23" t="s">
        <v>356</v>
      </c>
      <c r="B23" t="str">
        <f>Permits!$T$3</f>
        <v>Somerset - start 03/02/20</v>
      </c>
      <c r="C23">
        <f>INDEX(Permits!$9:$9,1,MATCH('Permits &amp; TTRO workings'!$B23,Permits!$3:$3,0))+INDEX(Permits!$6:$6,1,MATCH('Permits &amp; TTRO workings'!$B23,Permits!$3:$3,0))</f>
        <v>150</v>
      </c>
      <c r="D23" cm="1">
        <f t="array" ref="D23">INDEX(Permits!$9:$9,1,MATCH('Permits &amp; TTRO workings'!$B23,Permits!$3:$3,0)+2)+INDEX(Permits!$6:$6,1,MATCH('Permits &amp; TTRO workings'!$B23,Permits!$3:$3,0)+2)</f>
        <v>90</v>
      </c>
      <c r="E23">
        <f>INDEX(Permits!$8:$8,1,MATCH('Permits &amp; TTRO workings'!$B23,Permits!$3:$3,0))+INDEX(Permits!$6:$6,1,MATCH('Permits &amp; TTRO workings'!$B23,Permits!$3:$3,0))</f>
        <v>206</v>
      </c>
      <c r="F23" cm="1">
        <f t="array" ref="F23">INDEX(Permits!$8:$8,1,MATCH('Permits &amp; TTRO workings'!$B23,Permits!$3:$3,0)+2)+INDEX(Permits!$6:$6,1,MATCH('Permits &amp; TTRO workings'!$B23,Permits!$3:$3,0)+2)</f>
        <v>117</v>
      </c>
    </row>
    <row r="24" spans="1:8" x14ac:dyDescent="0.3">
      <c r="A24" t="s">
        <v>357</v>
      </c>
      <c r="B24" t="str">
        <f>Permits!$X$3</f>
        <v>Wiltshire - 01/04/2020</v>
      </c>
      <c r="C24" s="212">
        <f>INDEX(Permits!$9:$9,1,MATCH('Permits &amp; TTRO workings'!$B24,Permits!$3:$3,0))+INDEX(Permits!$6:$6,1,MATCH('Permits &amp; TTRO workings'!$B24,Permits!$3:$3,0))</f>
        <v>104</v>
      </c>
      <c r="D24" s="212" cm="1">
        <f t="array" ref="D24">INDEX(Permits!$9:$9,1,MATCH('Permits &amp; TTRO workings'!$B24,Permits!$3:$3,0)+2)+INDEX(Permits!$6:$6,1,MATCH('Permits &amp; TTRO workings'!$B24,Permits!$3:$3,0)+2)</f>
        <v>68</v>
      </c>
      <c r="E24" s="212">
        <f>INDEX(Permits!$8:$8,1,MATCH('Permits &amp; TTRO workings'!$B24,Permits!$3:$3,0))+INDEX(Permits!$6:$6,1,MATCH('Permits &amp; TTRO workings'!$B24,Permits!$3:$3,0))</f>
        <v>104</v>
      </c>
      <c r="F24" s="212" cm="1">
        <f t="array" ref="F24">INDEX(Permits!$8:$8,1,MATCH('Permits &amp; TTRO workings'!$B24,Permits!$3:$3,0)+2)+INDEX(Permits!$6:$6,1,MATCH('Permits &amp; TTRO workings'!$B24,Permits!$3:$3,0)+2)</f>
        <v>68</v>
      </c>
    </row>
    <row r="25" spans="1:8" x14ac:dyDescent="0.3">
      <c r="A25" t="s">
        <v>358</v>
      </c>
      <c r="B25" t="str">
        <f>Permits!$AB$3</f>
        <v>Dorset - start 12/01/20</v>
      </c>
      <c r="C25">
        <f>INDEX(Permits!$9:$9,1,MATCH('Permits &amp; TTRO workings'!$B25,Permits!$3:$3,0))+INDEX(Permits!$6:$6,1,MATCH('Permits &amp; TTRO workings'!$B25,Permits!$3:$3,0))</f>
        <v>156</v>
      </c>
      <c r="D25" cm="1">
        <f t="array" ref="D25">INDEX(Permits!$9:$9,1,MATCH('Permits &amp; TTRO workings'!$B25,Permits!$3:$3,0)+2)+INDEX(Permits!$6:$6,1,MATCH('Permits &amp; TTRO workings'!$B25,Permits!$3:$3,0)+2)</f>
        <v>95</v>
      </c>
      <c r="E25">
        <f>INDEX(Permits!$8:$8,1,MATCH('Permits &amp; TTRO workings'!$B25,Permits!$3:$3,0))+INDEX(Permits!$6:$6,1,MATCH('Permits &amp; TTRO workings'!$B25,Permits!$3:$3,0))</f>
        <v>216</v>
      </c>
      <c r="F25" cm="1">
        <f t="array" ref="F25">INDEX(Permits!$8:$8,1,MATCH('Permits &amp; TTRO workings'!$B25,Permits!$3:$3,0)+2)+INDEX(Permits!$6:$6,1,MATCH('Permits &amp; TTRO workings'!$B25,Permits!$3:$3,0)+2)</f>
        <v>125</v>
      </c>
    </row>
    <row r="26" spans="1:8" x14ac:dyDescent="0.3">
      <c r="A26" t="s">
        <v>359</v>
      </c>
      <c r="B26" t="str">
        <f>Permits!$AF$3</f>
        <v xml:space="preserve">Hampshire - start 01/04/19 </v>
      </c>
      <c r="C26">
        <f>INDEX(Permits!$9:$9,1,MATCH('Permits &amp; TTRO workings'!$B26,Permits!$3:$3,0))+INDEX(Permits!$6:$6,1,MATCH('Permits &amp; TTRO workings'!$B26,Permits!$3:$3,0))</f>
        <v>165</v>
      </c>
      <c r="D26" cm="1">
        <f t="array" ref="D26">INDEX(Permits!$9:$9,1,MATCH('Permits &amp; TTRO workings'!$B26,Permits!$3:$3,0)+2)+INDEX(Permits!$6:$6,1,MATCH('Permits &amp; TTRO workings'!$B26,Permits!$3:$3,0)+2)</f>
        <v>120</v>
      </c>
      <c r="E26">
        <f>INDEX(Permits!$8:$8,1,MATCH('Permits &amp; TTRO workings'!$B26,Permits!$3:$3,0))+INDEX(Permits!$6:$6,1,MATCH('Permits &amp; TTRO workings'!$B26,Permits!$3:$3,0))</f>
        <v>230</v>
      </c>
      <c r="F26" cm="1">
        <f t="array" ref="F26">INDEX(Permits!$8:$8,1,MATCH('Permits &amp; TTRO workings'!$B26,Permits!$3:$3,0)+2)+INDEX(Permits!$6:$6,1,MATCH('Permits &amp; TTRO workings'!$B26,Permits!$3:$3,0)+2)</f>
        <v>150</v>
      </c>
    </row>
    <row r="27" spans="1:8" x14ac:dyDescent="0.3">
      <c r="A27" t="s">
        <v>360</v>
      </c>
      <c r="B27" t="str">
        <f>Permits!$AJ$3</f>
        <v xml:space="preserve">Gloucestershire - start 7/03/20 </v>
      </c>
      <c r="C27">
        <f>INDEX(Permits!$9:$9,1,MATCH('Permits &amp; TTRO workings'!$B27,Permits!$3:$3,0))+INDEX(Permits!$6:$6,1,MATCH('Permits &amp; TTRO workings'!$B27,Permits!$3:$3,0))</f>
        <v>136</v>
      </c>
      <c r="D27" cm="1">
        <f t="array" ref="D27">INDEX(Permits!$9:$9,1,MATCH('Permits &amp; TTRO workings'!$B27,Permits!$3:$3,0)+2)+INDEX(Permits!$6:$6,1,MATCH('Permits &amp; TTRO workings'!$B27,Permits!$3:$3,0)+2)</f>
        <v>84</v>
      </c>
      <c r="E27">
        <f>INDEX(Permits!$8:$8,1,MATCH('Permits &amp; TTRO workings'!$B27,Permits!$3:$3,0))+INDEX(Permits!$6:$6,1,MATCH('Permits &amp; TTRO workings'!$B27,Permits!$3:$3,0))</f>
        <v>182</v>
      </c>
      <c r="F27" cm="1">
        <f t="array" ref="F27">INDEX(Permits!$8:$8,1,MATCH('Permits &amp; TTRO workings'!$B27,Permits!$3:$3,0)+2)+INDEX(Permits!$6:$6,1,MATCH('Permits &amp; TTRO workings'!$B27,Permits!$3:$3,0)+2)</f>
        <v>108</v>
      </c>
    </row>
    <row r="28" spans="1:8" x14ac:dyDescent="0.3">
      <c r="A28" t="s">
        <v>361</v>
      </c>
      <c r="B28" t="str">
        <f>Permits!$AN$3</f>
        <v xml:space="preserve">BCP - start 1/06/20 </v>
      </c>
      <c r="C28">
        <f>INDEX(Permits!$9:$9,1,MATCH('Permits &amp; TTRO workings'!$B28,Permits!$3:$3,0))+INDEX(Permits!$6:$6,1,MATCH('Permits &amp; TTRO workings'!$B28,Permits!$3:$3,0))</f>
        <v>170</v>
      </c>
      <c r="D28" cm="1">
        <f t="array" ref="D28">INDEX(Permits!$9:$9,1,MATCH('Permits &amp; TTRO workings'!$B28,Permits!$3:$3,0)+2)+INDEX(Permits!$6:$6,1,MATCH('Permits &amp; TTRO workings'!$B28,Permits!$3:$3,0)+2)</f>
        <v>120</v>
      </c>
      <c r="E28">
        <f>INDEX(Permits!$8:$8,1,MATCH('Permits &amp; TTRO workings'!$B28,Permits!$3:$3,0))+INDEX(Permits!$6:$6,1,MATCH('Permits &amp; TTRO workings'!$B28,Permits!$3:$3,0))</f>
        <v>235</v>
      </c>
      <c r="F28" cm="1">
        <f t="array" ref="F28">INDEX(Permits!$8:$8,1,MATCH('Permits &amp; TTRO workings'!$B28,Permits!$3:$3,0)+2)+INDEX(Permits!$6:$6,1,MATCH('Permits &amp; TTRO workings'!$B28,Permits!$3:$3,0)+2)</f>
        <v>150</v>
      </c>
    </row>
    <row r="29" spans="1:8" x14ac:dyDescent="0.3">
      <c r="A29" t="s">
        <v>362</v>
      </c>
      <c r="B29" t="str">
        <f>Permits!$AR$3</f>
        <v xml:space="preserve">Devon - start 1/03/20 </v>
      </c>
      <c r="C29">
        <f>INDEX(Permits!$9:$9,1,MATCH('Permits &amp; TTRO workings'!$B29,Permits!$3:$3,0))+INDEX(Permits!$6:$6,1,MATCH('Permits &amp; TTRO workings'!$B29,Permits!$3:$3,0))</f>
        <v>170</v>
      </c>
      <c r="D29" cm="1">
        <f t="array" ref="D29">INDEX(Permits!$9:$9,1,MATCH('Permits &amp; TTRO workings'!$B29,Permits!$3:$3,0)+2)+INDEX(Permits!$6:$6,1,MATCH('Permits &amp; TTRO workings'!$B29,Permits!$3:$3,0)+2)</f>
        <v>60</v>
      </c>
      <c r="E29">
        <f>INDEX(Permits!$8:$8,1,MATCH('Permits &amp; TTRO workings'!$B29,Permits!$3:$3,0))+INDEX(Permits!$6:$6,1,MATCH('Permits &amp; TTRO workings'!$B29,Permits!$3:$3,0))</f>
        <v>235</v>
      </c>
      <c r="F29" cm="1">
        <f t="array" ref="F29">INDEX(Permits!$8:$8,1,MATCH('Permits &amp; TTRO workings'!$B29,Permits!$3:$3,0)+2)+INDEX(Permits!$6:$6,1,MATCH('Permits &amp; TTRO workings'!$B29,Permits!$3:$3,0)+2)</f>
        <v>75</v>
      </c>
    </row>
    <row r="31" spans="1:8" x14ac:dyDescent="0.3">
      <c r="B31" s="204" t="s">
        <v>378</v>
      </c>
    </row>
    <row r="32" spans="1:8" x14ac:dyDescent="0.3">
      <c r="A32" t="s">
        <v>352</v>
      </c>
      <c r="B32" s="212">
        <v>2110.6999999999998</v>
      </c>
    </row>
    <row r="33" spans="1:2" x14ac:dyDescent="0.3">
      <c r="A33" t="s">
        <v>353</v>
      </c>
      <c r="B33" s="212">
        <v>2177</v>
      </c>
    </row>
    <row r="34" spans="1:2" x14ac:dyDescent="0.3">
      <c r="A34" t="s">
        <v>354</v>
      </c>
      <c r="B34" s="212">
        <v>1380</v>
      </c>
    </row>
    <row r="35" spans="1:2" x14ac:dyDescent="0.3">
      <c r="A35" t="s">
        <v>355</v>
      </c>
      <c r="B35" s="212"/>
    </row>
    <row r="36" spans="1:2" x14ac:dyDescent="0.3">
      <c r="A36" t="s">
        <v>356</v>
      </c>
      <c r="B36" s="212">
        <v>1250</v>
      </c>
    </row>
    <row r="37" spans="1:2" x14ac:dyDescent="0.3">
      <c r="A37" t="s">
        <v>357</v>
      </c>
      <c r="B37" s="212">
        <v>1473</v>
      </c>
    </row>
    <row r="38" spans="1:2" x14ac:dyDescent="0.3">
      <c r="A38" t="s">
        <v>358</v>
      </c>
      <c r="B38" s="212">
        <v>460</v>
      </c>
    </row>
    <row r="39" spans="1:2" x14ac:dyDescent="0.3">
      <c r="A39" t="s">
        <v>359</v>
      </c>
      <c r="B39" s="212"/>
    </row>
    <row r="40" spans="1:2" x14ac:dyDescent="0.3">
      <c r="A40" t="s">
        <v>360</v>
      </c>
      <c r="B40" s="212"/>
    </row>
    <row r="41" spans="1:2" x14ac:dyDescent="0.3">
      <c r="A41" t="s">
        <v>361</v>
      </c>
      <c r="B41" s="212">
        <v>440</v>
      </c>
    </row>
    <row r="42" spans="1:2" x14ac:dyDescent="0.3">
      <c r="A42" t="s">
        <v>362</v>
      </c>
      <c r="B42" s="212"/>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2" sqref="F2"/>
    </sheetView>
  </sheetViews>
  <sheetFormatPr defaultRowHeight="14" x14ac:dyDescent="0.3"/>
  <cols>
    <col min="1" max="2" width="13.08203125" style="161" bestFit="1" customWidth="1"/>
    <col min="3" max="3" width="13.08203125" bestFit="1" customWidth="1"/>
    <col min="4" max="4" width="16.83203125" customWidth="1"/>
    <col min="5" max="5" width="26.83203125" bestFit="1" customWidth="1"/>
    <col min="6" max="6" width="21.9140625" customWidth="1"/>
  </cols>
  <sheetData>
    <row r="1" spans="1:6" x14ac:dyDescent="0.3">
      <c r="A1" s="161" t="s">
        <v>172</v>
      </c>
      <c r="B1" s="161" t="s">
        <v>172</v>
      </c>
      <c r="C1" s="161" t="s">
        <v>172</v>
      </c>
      <c r="D1" s="161" t="s">
        <v>381</v>
      </c>
      <c r="E1" s="161" t="s">
        <v>376</v>
      </c>
      <c r="F1" s="161" t="s">
        <v>392</v>
      </c>
    </row>
    <row r="2" spans="1:6" ht="14.5" customHeight="1" x14ac:dyDescent="0.3">
      <c r="A2" s="162">
        <f>'s146'!E13</f>
        <v>744</v>
      </c>
      <c r="B2" s="162">
        <f>-A2</f>
        <v>-744</v>
      </c>
      <c r="C2" s="161" t="s">
        <v>182</v>
      </c>
      <c r="D2" t="s">
        <v>352</v>
      </c>
      <c r="E2" s="208" t="s">
        <v>334</v>
      </c>
      <c r="F2" t="s">
        <v>367</v>
      </c>
    </row>
    <row r="3" spans="1:6" ht="14.5" customHeight="1" x14ac:dyDescent="0.3">
      <c r="A3" s="162">
        <f>'s146'!E14</f>
        <v>372</v>
      </c>
      <c r="B3" s="162">
        <f t="shared" ref="B3:B4" si="0">-A3</f>
        <v>-372</v>
      </c>
      <c r="C3" s="161" t="s">
        <v>181</v>
      </c>
      <c r="D3" t="s">
        <v>353</v>
      </c>
      <c r="E3" s="208" t="s">
        <v>335</v>
      </c>
      <c r="F3" t="s">
        <v>364</v>
      </c>
    </row>
    <row r="4" spans="1:6" ht="14.5" customHeight="1" x14ac:dyDescent="0.3">
      <c r="A4" s="162">
        <f>'s146'!E15</f>
        <v>74</v>
      </c>
      <c r="B4" s="162">
        <f t="shared" si="0"/>
        <v>-74</v>
      </c>
      <c r="D4" t="s">
        <v>354</v>
      </c>
    </row>
    <row r="5" spans="1:6" x14ac:dyDescent="0.3">
      <c r="D5" t="s">
        <v>355</v>
      </c>
    </row>
    <row r="6" spans="1:6" x14ac:dyDescent="0.3">
      <c r="D6" t="s">
        <v>356</v>
      </c>
    </row>
    <row r="7" spans="1:6" x14ac:dyDescent="0.3">
      <c r="D7" t="s">
        <v>357</v>
      </c>
    </row>
    <row r="8" spans="1:6" x14ac:dyDescent="0.3">
      <c r="D8" t="s">
        <v>358</v>
      </c>
    </row>
    <row r="9" spans="1:6" x14ac:dyDescent="0.3">
      <c r="D9" t="s">
        <v>359</v>
      </c>
    </row>
    <row r="10" spans="1:6" x14ac:dyDescent="0.3">
      <c r="D10" t="s">
        <v>360</v>
      </c>
    </row>
    <row r="11" spans="1:6" x14ac:dyDescent="0.3">
      <c r="D11" t="s">
        <v>361</v>
      </c>
    </row>
    <row r="12" spans="1:6" x14ac:dyDescent="0.3">
      <c r="D12" t="s">
        <v>362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P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79" bestFit="1" customWidth="1"/>
    <col min="4" max="4" width="25" style="1" bestFit="1" customWidth="1"/>
    <col min="5" max="5" width="7.6640625" style="79"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16" ht="23" x14ac:dyDescent="0.3">
      <c r="B1" s="74" t="s">
        <v>57</v>
      </c>
      <c r="C1" s="75"/>
      <c r="D1" s="75"/>
      <c r="E1" s="75"/>
      <c r="F1" s="76"/>
      <c r="H1" s="74" t="s">
        <v>73</v>
      </c>
      <c r="I1" s="77"/>
      <c r="J1" s="77"/>
      <c r="K1" s="77"/>
      <c r="L1" s="77"/>
      <c r="M1" s="78"/>
    </row>
    <row r="2" spans="2:16" ht="14.4" customHeight="1" thickBot="1" x14ac:dyDescent="0.35"/>
    <row r="3" spans="2:16" ht="14.4" customHeight="1" thickBot="1" x14ac:dyDescent="0.35">
      <c r="B3" s="235" t="s">
        <v>293</v>
      </c>
      <c r="C3" s="309"/>
      <c r="D3" s="309"/>
      <c r="E3" s="309"/>
      <c r="F3" s="309"/>
      <c r="H3" s="4" t="s">
        <v>23</v>
      </c>
      <c r="I3" s="5"/>
      <c r="J3" s="16" t="s">
        <v>58</v>
      </c>
      <c r="K3" s="17" t="s">
        <v>59</v>
      </c>
      <c r="L3" s="17" t="s">
        <v>170</v>
      </c>
      <c r="M3" s="24" t="s">
        <v>20</v>
      </c>
    </row>
    <row r="4" spans="2:16" ht="14.4" customHeight="1" x14ac:dyDescent="0.3">
      <c r="B4" s="309"/>
      <c r="C4" s="309"/>
      <c r="D4" s="309"/>
      <c r="E4" s="309"/>
      <c r="F4" s="309"/>
      <c r="H4" s="6" t="s">
        <v>26</v>
      </c>
      <c r="I4" s="3" t="s">
        <v>39</v>
      </c>
      <c r="J4" s="21">
        <f>'s45'!E1</f>
        <v>1685</v>
      </c>
      <c r="K4" s="22">
        <f>'s45'!K1</f>
        <v>17950</v>
      </c>
      <c r="L4" s="64" t="s">
        <v>60</v>
      </c>
      <c r="M4" s="26">
        <f t="shared" ref="M4:M9" si="0">SUM(J4:L4)</f>
        <v>19635</v>
      </c>
      <c r="O4" s="59" t="s">
        <v>77</v>
      </c>
      <c r="P4" s="60"/>
    </row>
    <row r="5" spans="2:16" ht="14.4" customHeight="1" x14ac:dyDescent="0.3">
      <c r="H5" s="6" t="s">
        <v>27</v>
      </c>
      <c r="I5" s="3" t="s">
        <v>40</v>
      </c>
      <c r="J5" s="23">
        <f>'s41'!E1</f>
        <v>7269</v>
      </c>
      <c r="K5" s="20">
        <f>'s41'!K1</f>
        <v>34846</v>
      </c>
      <c r="L5" s="65" t="s">
        <v>60</v>
      </c>
      <c r="M5" s="27">
        <f t="shared" si="0"/>
        <v>42115</v>
      </c>
      <c r="O5" s="61" t="s">
        <v>78</v>
      </c>
      <c r="P5" s="57" t="s">
        <v>319</v>
      </c>
    </row>
    <row r="6" spans="2:16" ht="14.4" customHeight="1" thickBot="1" x14ac:dyDescent="0.35">
      <c r="B6" s="80" t="s">
        <v>24</v>
      </c>
      <c r="C6" s="81" t="s">
        <v>21</v>
      </c>
      <c r="D6" s="81" t="s">
        <v>22</v>
      </c>
      <c r="E6" s="81" t="s">
        <v>25</v>
      </c>
      <c r="F6" s="82" t="s">
        <v>52</v>
      </c>
      <c r="H6" s="6" t="s">
        <v>28</v>
      </c>
      <c r="I6" s="3" t="s">
        <v>41</v>
      </c>
      <c r="J6" s="23">
        <f>'s51'!E1</f>
        <v>0</v>
      </c>
      <c r="K6" s="20">
        <f>'s51'!K1</f>
        <v>0</v>
      </c>
      <c r="L6" s="65" t="s">
        <v>60</v>
      </c>
      <c r="M6" s="28">
        <f t="shared" si="0"/>
        <v>0</v>
      </c>
      <c r="N6" s="90"/>
      <c r="O6" s="62" t="s">
        <v>79</v>
      </c>
      <c r="P6" s="58" t="s">
        <v>320</v>
      </c>
    </row>
    <row r="7" spans="2:16" ht="14.4" customHeight="1" x14ac:dyDescent="0.3">
      <c r="B7" s="237" t="s">
        <v>35</v>
      </c>
      <c r="C7" s="83" t="s">
        <v>26</v>
      </c>
      <c r="D7" s="84" t="s">
        <v>39</v>
      </c>
      <c r="E7" s="83">
        <v>4.3</v>
      </c>
      <c r="F7" s="85" t="s">
        <v>50</v>
      </c>
      <c r="H7" s="6" t="s">
        <v>29</v>
      </c>
      <c r="I7" s="3" t="s">
        <v>42</v>
      </c>
      <c r="J7" s="23">
        <f>'s185'!E1</f>
        <v>0</v>
      </c>
      <c r="K7" s="20">
        <f>'s185'!K1</f>
        <v>0</v>
      </c>
      <c r="L7" s="65" t="s">
        <v>60</v>
      </c>
      <c r="M7" s="28">
        <f t="shared" si="0"/>
        <v>0</v>
      </c>
    </row>
    <row r="8" spans="2:16" ht="14.4" customHeight="1" x14ac:dyDescent="0.3">
      <c r="B8" s="238"/>
      <c r="C8" s="86" t="s">
        <v>27</v>
      </c>
      <c r="D8" s="87" t="s">
        <v>40</v>
      </c>
      <c r="E8" s="86">
        <v>5.3</v>
      </c>
      <c r="F8" s="88" t="s">
        <v>51</v>
      </c>
      <c r="H8" s="47" t="s">
        <v>33</v>
      </c>
      <c r="I8" s="48" t="s">
        <v>48</v>
      </c>
      <c r="J8" s="49">
        <f>SUM('s146'!F5:F7)</f>
        <v>8700</v>
      </c>
      <c r="K8" s="66" t="s">
        <v>60</v>
      </c>
      <c r="L8" s="166">
        <f>'s146'!R5</f>
        <v>-4263</v>
      </c>
      <c r="M8" s="50">
        <f t="shared" si="0"/>
        <v>4437</v>
      </c>
    </row>
    <row r="9" spans="2:16" ht="14.4" customHeight="1" thickBot="1" x14ac:dyDescent="0.35">
      <c r="B9" s="238"/>
      <c r="C9" s="86" t="s">
        <v>28</v>
      </c>
      <c r="D9" s="87" t="s">
        <v>41</v>
      </c>
      <c r="E9" s="86">
        <v>5.6</v>
      </c>
      <c r="F9" s="89" t="s">
        <v>70</v>
      </c>
      <c r="H9" s="14"/>
      <c r="I9" s="15" t="s">
        <v>61</v>
      </c>
      <c r="J9" s="18">
        <f>SUM(J4:J8)</f>
        <v>17654</v>
      </c>
      <c r="K9" s="19">
        <f>SUM(K4:K8)</f>
        <v>52796</v>
      </c>
      <c r="L9" s="73">
        <f>SUM(L4:L8)</f>
        <v>-4263</v>
      </c>
      <c r="M9" s="25">
        <f t="shared" si="0"/>
        <v>66187</v>
      </c>
    </row>
    <row r="10" spans="2:16" ht="14.4" customHeight="1" thickBot="1" x14ac:dyDescent="0.35">
      <c r="B10" s="239"/>
      <c r="C10" s="91" t="s">
        <v>29</v>
      </c>
      <c r="D10" s="92" t="s">
        <v>42</v>
      </c>
      <c r="E10" s="91">
        <v>5.8</v>
      </c>
      <c r="F10" s="93" t="s">
        <v>236</v>
      </c>
      <c r="J10" s="230"/>
      <c r="K10" s="230"/>
      <c r="L10" s="230"/>
    </row>
    <row r="11" spans="2:16" ht="14.4" customHeight="1" thickBot="1" x14ac:dyDescent="0.35">
      <c r="B11" s="240" t="s">
        <v>37</v>
      </c>
      <c r="C11" s="94" t="s">
        <v>56</v>
      </c>
      <c r="D11" s="95" t="s">
        <v>43</v>
      </c>
      <c r="E11" s="94">
        <v>6.3</v>
      </c>
      <c r="F11" s="96" t="s">
        <v>53</v>
      </c>
      <c r="H11" s="7" t="s">
        <v>36</v>
      </c>
      <c r="I11" s="8"/>
      <c r="J11" s="30" t="s">
        <v>58</v>
      </c>
      <c r="K11" s="31" t="s">
        <v>59</v>
      </c>
      <c r="L11" s="31" t="s">
        <v>170</v>
      </c>
      <c r="M11" s="32" t="s">
        <v>20</v>
      </c>
    </row>
    <row r="12" spans="2:16" ht="14.4" customHeight="1" x14ac:dyDescent="0.3">
      <c r="B12" s="241"/>
      <c r="C12" s="97" t="s">
        <v>30</v>
      </c>
      <c r="D12" s="98" t="s">
        <v>44</v>
      </c>
      <c r="E12" s="97">
        <v>7.3</v>
      </c>
      <c r="F12" s="99" t="s">
        <v>54</v>
      </c>
      <c r="H12" s="9" t="s">
        <v>56</v>
      </c>
      <c r="I12" s="29" t="s">
        <v>43</v>
      </c>
      <c r="J12" s="38">
        <f>'s106|7'!E1</f>
        <v>135</v>
      </c>
      <c r="K12" s="64" t="s">
        <v>60</v>
      </c>
      <c r="L12" s="64" t="s">
        <v>60</v>
      </c>
      <c r="M12" s="40">
        <f t="shared" ref="M12:M18" si="1">SUM(J12:L12)</f>
        <v>135</v>
      </c>
    </row>
    <row r="13" spans="2:16" ht="14.4" customHeight="1" x14ac:dyDescent="0.3">
      <c r="B13" s="241"/>
      <c r="C13" s="97" t="s">
        <v>31</v>
      </c>
      <c r="D13" s="98" t="s">
        <v>46</v>
      </c>
      <c r="E13" s="97">
        <v>7.6</v>
      </c>
      <c r="F13" s="100" t="s">
        <v>71</v>
      </c>
      <c r="H13" s="6" t="s">
        <v>30</v>
      </c>
      <c r="I13" s="3" t="s">
        <v>44</v>
      </c>
      <c r="J13" s="39">
        <f>'s98'!E1</f>
        <v>0</v>
      </c>
      <c r="K13" s="36">
        <f>'s98'!K1</f>
        <v>0</v>
      </c>
      <c r="L13" s="65" t="s">
        <v>60</v>
      </c>
      <c r="M13" s="41">
        <f t="shared" si="1"/>
        <v>0</v>
      </c>
    </row>
    <row r="14" spans="2:16" ht="14.4" customHeight="1" x14ac:dyDescent="0.3">
      <c r="B14" s="241"/>
      <c r="C14" s="97" t="s">
        <v>32</v>
      </c>
      <c r="D14" s="98" t="s">
        <v>45</v>
      </c>
      <c r="E14" s="97">
        <v>7.6</v>
      </c>
      <c r="F14" s="100" t="s">
        <v>246</v>
      </c>
      <c r="H14" s="6" t="s">
        <v>31</v>
      </c>
      <c r="I14" s="3" t="s">
        <v>46</v>
      </c>
      <c r="J14" s="39">
        <f>'s102'!E1</f>
        <v>0</v>
      </c>
      <c r="K14" s="65" t="s">
        <v>60</v>
      </c>
      <c r="L14" s="65" t="s">
        <v>60</v>
      </c>
      <c r="M14" s="41">
        <f t="shared" si="1"/>
        <v>0</v>
      </c>
    </row>
    <row r="15" spans="2:16" ht="14.4" customHeight="1" x14ac:dyDescent="0.3">
      <c r="B15" s="242"/>
      <c r="C15" s="101" t="s">
        <v>29</v>
      </c>
      <c r="D15" s="102" t="s">
        <v>47</v>
      </c>
      <c r="E15" s="101">
        <v>7.9</v>
      </c>
      <c r="F15" s="103" t="s">
        <v>72</v>
      </c>
      <c r="H15" s="6" t="s">
        <v>32</v>
      </c>
      <c r="I15" s="3" t="s">
        <v>45</v>
      </c>
      <c r="J15" s="39">
        <f>'s104'!E1</f>
        <v>0</v>
      </c>
      <c r="K15" s="65" t="s">
        <v>60</v>
      </c>
      <c r="L15" s="65" t="s">
        <v>60</v>
      </c>
      <c r="M15" s="41">
        <f t="shared" si="1"/>
        <v>0</v>
      </c>
    </row>
    <row r="16" spans="2:16" ht="14.4" customHeight="1" x14ac:dyDescent="0.3">
      <c r="B16" s="243" t="s">
        <v>38</v>
      </c>
      <c r="C16" s="104" t="s">
        <v>33</v>
      </c>
      <c r="D16" s="105" t="s">
        <v>48</v>
      </c>
      <c r="E16" s="104">
        <v>8.4</v>
      </c>
      <c r="F16" s="106" t="s">
        <v>55</v>
      </c>
      <c r="H16" s="6" t="s">
        <v>29</v>
      </c>
      <c r="I16" s="3" t="s">
        <v>47</v>
      </c>
      <c r="J16" s="39">
        <f>'s185 '!E1</f>
        <v>0</v>
      </c>
      <c r="K16" s="37">
        <f>'s185 '!K1</f>
        <v>0</v>
      </c>
      <c r="L16" s="67" t="s">
        <v>60</v>
      </c>
      <c r="M16" s="41">
        <f t="shared" si="1"/>
        <v>0</v>
      </c>
    </row>
    <row r="17" spans="2:13" ht="14.4" customHeight="1" x14ac:dyDescent="0.3">
      <c r="B17" s="244"/>
      <c r="C17" s="107" t="s">
        <v>49</v>
      </c>
      <c r="D17" s="108" t="s">
        <v>34</v>
      </c>
      <c r="E17" s="107">
        <v>3</v>
      </c>
      <c r="F17" s="109" t="s">
        <v>318</v>
      </c>
      <c r="H17" s="47" t="s">
        <v>33</v>
      </c>
      <c r="I17" s="48" t="s">
        <v>48</v>
      </c>
      <c r="J17" s="49">
        <f>SUM('s146'!F12:F16)</f>
        <v>37200</v>
      </c>
      <c r="K17" s="66" t="s">
        <v>60</v>
      </c>
      <c r="L17" s="166">
        <f>'s146'!R6</f>
        <v>-6324</v>
      </c>
      <c r="M17" s="51">
        <f t="shared" si="1"/>
        <v>30876</v>
      </c>
    </row>
    <row r="18" spans="2:13" ht="14.4" customHeight="1" thickBot="1" x14ac:dyDescent="0.35">
      <c r="H18" s="14"/>
      <c r="I18" s="15" t="s">
        <v>61</v>
      </c>
      <c r="J18" s="33">
        <f>SUM(J12:J17)</f>
        <v>37335</v>
      </c>
      <c r="K18" s="34">
        <f>SUM(K12:K17)</f>
        <v>0</v>
      </c>
      <c r="L18" s="70">
        <f>SUM(L12:L17)</f>
        <v>-6324</v>
      </c>
      <c r="M18" s="35">
        <f t="shared" si="1"/>
        <v>31011</v>
      </c>
    </row>
    <row r="19" spans="2:13" ht="14.4" customHeight="1" thickBot="1" x14ac:dyDescent="0.35">
      <c r="B19" s="156" t="s">
        <v>240</v>
      </c>
      <c r="C19" s="1"/>
      <c r="E19" s="1"/>
      <c r="H19" s="2"/>
      <c r="I19" s="2"/>
      <c r="J19" s="233"/>
      <c r="K19" s="233"/>
      <c r="L19" s="233"/>
      <c r="M19" s="2"/>
    </row>
    <row r="20" spans="2:13" ht="14.4" customHeight="1" thickBot="1" x14ac:dyDescent="0.35">
      <c r="B20" s="245" t="s">
        <v>390</v>
      </c>
      <c r="C20" s="298"/>
      <c r="D20" s="298"/>
      <c r="E20" s="298"/>
      <c r="F20" s="298"/>
      <c r="H20" s="10" t="s">
        <v>34</v>
      </c>
      <c r="I20" s="11"/>
      <c r="J20" s="218" t="s">
        <v>58</v>
      </c>
      <c r="K20" s="42" t="s">
        <v>59</v>
      </c>
      <c r="L20" s="42" t="s">
        <v>170</v>
      </c>
      <c r="M20" s="44" t="s">
        <v>20</v>
      </c>
    </row>
    <row r="21" spans="2:13" ht="14.4" customHeight="1" x14ac:dyDescent="0.3">
      <c r="B21" s="298"/>
      <c r="C21" s="298"/>
      <c r="D21" s="298"/>
      <c r="E21" s="298"/>
      <c r="F21" s="298"/>
      <c r="H21" s="12"/>
      <c r="I21" s="221" t="s">
        <v>74</v>
      </c>
      <c r="J21" s="219">
        <f>Other!F5</f>
        <v>0</v>
      </c>
      <c r="K21" s="68" t="s">
        <v>60</v>
      </c>
      <c r="L21" s="224" t="s">
        <v>60</v>
      </c>
      <c r="M21" s="46">
        <f>SUM(J21:L21)</f>
        <v>0</v>
      </c>
    </row>
    <row r="22" spans="2:13" ht="14.4" customHeight="1" x14ac:dyDescent="0.3">
      <c r="B22" s="298"/>
      <c r="C22" s="298"/>
      <c r="D22" s="298"/>
      <c r="E22" s="298"/>
      <c r="F22" s="298"/>
      <c r="H22" s="213"/>
      <c r="I22" s="222" t="s">
        <v>175</v>
      </c>
      <c r="J22" s="216">
        <f>SUM(Other!F12:F16)</f>
        <v>0</v>
      </c>
      <c r="K22" s="214" t="s">
        <v>60</v>
      </c>
      <c r="L22" s="217" t="s">
        <v>60</v>
      </c>
      <c r="M22" s="215">
        <f>SUM(J22:L22)</f>
        <v>0</v>
      </c>
    </row>
    <row r="23" spans="2:13" ht="14.4" customHeight="1" thickBot="1" x14ac:dyDescent="0.35">
      <c r="B23" s="245" t="s">
        <v>389</v>
      </c>
      <c r="C23" s="298"/>
      <c r="D23" s="298"/>
      <c r="E23" s="298"/>
      <c r="F23" s="298"/>
      <c r="H23" s="53"/>
      <c r="I23" s="223" t="s">
        <v>387</v>
      </c>
      <c r="J23" s="227" t="s">
        <v>60</v>
      </c>
      <c r="K23" s="69">
        <f>SUM(Other!F20:F30)</f>
        <v>1833</v>
      </c>
      <c r="L23" s="225" t="s">
        <v>60</v>
      </c>
      <c r="M23" s="226">
        <f>SUM(J23:L23)</f>
        <v>1833</v>
      </c>
    </row>
    <row r="24" spans="2:13" ht="14.4" customHeight="1" thickBot="1" x14ac:dyDescent="0.35">
      <c r="B24" s="298"/>
      <c r="C24" s="298"/>
      <c r="D24" s="298"/>
      <c r="E24" s="298"/>
      <c r="F24" s="298"/>
      <c r="H24" s="52"/>
      <c r="I24" s="15" t="s">
        <v>388</v>
      </c>
      <c r="J24" s="220">
        <f>SUM(J21:J23)</f>
        <v>0</v>
      </c>
      <c r="K24" s="43">
        <f>SUM(K21:K23)</f>
        <v>1833</v>
      </c>
      <c r="L24" s="71">
        <f>SUM(L21:L23)</f>
        <v>0</v>
      </c>
      <c r="M24" s="45">
        <f>SUM(J24:L24)</f>
        <v>1833</v>
      </c>
    </row>
    <row r="25" spans="2:13" ht="14.4" customHeight="1" thickBot="1" x14ac:dyDescent="0.35">
      <c r="B25" s="245" t="s">
        <v>241</v>
      </c>
      <c r="C25" s="298"/>
      <c r="D25" s="298"/>
      <c r="E25" s="298"/>
      <c r="F25" s="298"/>
      <c r="H25" s="2"/>
      <c r="I25" s="2"/>
      <c r="J25" s="233"/>
      <c r="K25" s="233"/>
      <c r="L25" s="233"/>
      <c r="M25" s="2"/>
    </row>
    <row r="26" spans="2:13" ht="14.4" customHeight="1" thickBot="1" x14ac:dyDescent="0.4">
      <c r="B26" s="310"/>
      <c r="C26" s="310"/>
      <c r="D26" s="310"/>
      <c r="E26" s="310"/>
      <c r="F26" s="310"/>
      <c r="H26" s="13"/>
      <c r="I26" s="54" t="s">
        <v>62</v>
      </c>
      <c r="J26" s="55">
        <f>J24+J18+J9</f>
        <v>54989</v>
      </c>
      <c r="K26" s="56">
        <f>K24+K18+K9</f>
        <v>54629</v>
      </c>
      <c r="L26" s="72">
        <f>L24+L18+L9</f>
        <v>-10587</v>
      </c>
      <c r="M26" s="63">
        <f>M24+M18+M9</f>
        <v>99031</v>
      </c>
    </row>
    <row r="27" spans="2:13" ht="14.5" x14ac:dyDescent="0.35">
      <c r="B27" s="310"/>
      <c r="C27" s="310"/>
      <c r="D27" s="310"/>
      <c r="E27" s="310"/>
      <c r="F27" s="310"/>
      <c r="H27" s="168"/>
      <c r="I27" s="169"/>
      <c r="J27" s="158"/>
      <c r="K27" s="158"/>
      <c r="L27" s="158"/>
      <c r="M27" s="157"/>
    </row>
    <row r="28" spans="2:13" ht="29" customHeight="1" x14ac:dyDescent="0.3">
      <c r="B28" s="310"/>
      <c r="C28" s="310"/>
      <c r="D28" s="310"/>
      <c r="E28" s="310"/>
      <c r="F28" s="310"/>
      <c r="H28" s="159" t="s">
        <v>187</v>
      </c>
    </row>
    <row r="29" spans="2:13" ht="29" customHeight="1" x14ac:dyDescent="0.3">
      <c r="B29" s="311"/>
      <c r="C29" s="310"/>
      <c r="D29" s="310"/>
      <c r="E29" s="310"/>
      <c r="F29" s="310"/>
      <c r="H29" s="156" t="s">
        <v>63</v>
      </c>
      <c r="I29" s="157"/>
      <c r="J29" s="158"/>
      <c r="K29" s="158"/>
      <c r="L29" s="158"/>
      <c r="M29" s="157"/>
    </row>
    <row r="30" spans="2:13" ht="29" customHeight="1" x14ac:dyDescent="0.3">
      <c r="B30" s="310"/>
      <c r="C30" s="310"/>
      <c r="D30" s="310"/>
      <c r="E30" s="310"/>
      <c r="F30" s="310"/>
      <c r="H30" s="236" t="s">
        <v>64</v>
      </c>
      <c r="I30" s="236"/>
      <c r="J30" s="236"/>
      <c r="K30" s="236"/>
      <c r="L30" s="236"/>
      <c r="M30" s="236"/>
    </row>
    <row r="31" spans="2:13" ht="29" customHeight="1" x14ac:dyDescent="0.3">
      <c r="B31" s="310"/>
      <c r="C31" s="310"/>
      <c r="D31" s="310"/>
      <c r="E31" s="310"/>
      <c r="F31" s="310"/>
      <c r="H31" s="236" t="s">
        <v>65</v>
      </c>
      <c r="I31" s="236"/>
      <c r="J31" s="236"/>
      <c r="K31" s="236"/>
      <c r="L31" s="236"/>
      <c r="M31" s="236"/>
    </row>
    <row r="32" spans="2:13" ht="29" customHeight="1" x14ac:dyDescent="0.3">
      <c r="B32" s="310"/>
      <c r="C32" s="310"/>
      <c r="D32" s="310"/>
      <c r="E32" s="310"/>
      <c r="F32" s="310"/>
      <c r="H32" s="236" t="s">
        <v>66</v>
      </c>
      <c r="I32" s="236"/>
      <c r="J32" s="236"/>
      <c r="K32" s="236"/>
      <c r="L32" s="236"/>
      <c r="M32" s="236"/>
    </row>
    <row r="33" spans="2:13" ht="29" customHeight="1" x14ac:dyDescent="0.3">
      <c r="B33" s="310"/>
      <c r="C33" s="310"/>
      <c r="D33" s="310"/>
      <c r="E33" s="310"/>
      <c r="F33" s="310"/>
      <c r="H33" s="236" t="s">
        <v>67</v>
      </c>
      <c r="I33" s="236"/>
      <c r="J33" s="236"/>
      <c r="K33" s="236"/>
      <c r="L33" s="236"/>
      <c r="M33" s="236"/>
    </row>
    <row r="34" spans="2:13" ht="21" customHeight="1" x14ac:dyDescent="0.3">
      <c r="B34" s="310"/>
      <c r="C34" s="310"/>
      <c r="D34" s="310"/>
      <c r="E34" s="310"/>
      <c r="F34" s="310"/>
      <c r="H34" s="236" t="s">
        <v>68</v>
      </c>
      <c r="I34" s="236"/>
      <c r="J34" s="236"/>
      <c r="K34" s="236"/>
      <c r="L34" s="236"/>
      <c r="M34" s="236"/>
    </row>
    <row r="35" spans="2:13" ht="27" customHeight="1" x14ac:dyDescent="0.3">
      <c r="B35" s="231"/>
      <c r="C35" s="231"/>
      <c r="D35" s="231"/>
      <c r="E35" s="231"/>
      <c r="F35" s="231"/>
      <c r="H35" s="236" t="s">
        <v>69</v>
      </c>
      <c r="I35" s="236"/>
      <c r="J35" s="236"/>
      <c r="K35" s="236"/>
      <c r="L35" s="236"/>
      <c r="M35" s="236"/>
    </row>
    <row r="36" spans="2:13" ht="14.4" customHeight="1" x14ac:dyDescent="0.3">
      <c r="B36" s="231"/>
      <c r="C36" s="231"/>
      <c r="D36" s="231"/>
      <c r="E36" s="231"/>
      <c r="F36" s="231"/>
    </row>
    <row r="37" spans="2:13" ht="14.4" customHeight="1" x14ac:dyDescent="0.3">
      <c r="B37" s="231"/>
      <c r="C37" s="231"/>
      <c r="D37" s="231"/>
      <c r="E37" s="231"/>
      <c r="F37" s="231"/>
    </row>
    <row r="38" spans="2:13" ht="14" customHeight="1" x14ac:dyDescent="0.3">
      <c r="B38" s="231"/>
      <c r="C38" s="231"/>
      <c r="D38" s="231"/>
      <c r="E38" s="231"/>
      <c r="F38" s="231"/>
    </row>
  </sheetData>
  <sheetProtection algorithmName="SHA-512" hashValue="kRq8HMUW1yDcCa4ouiycoe2gMUfF9NpT9eJ92iJKd1AYnx7YwYcGoMEBZf4oskYAFlMuCpvElldrms1vg/RL/w==" saltValue="56fuVh5+PsOntjfnJJu42Q=="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2" customWidth="1"/>
    <col min="2" max="2" width="54.6640625" style="2" customWidth="1"/>
    <col min="3" max="3" width="14.1640625" style="2" customWidth="1"/>
    <col min="4" max="4" width="10.4140625" style="119" customWidth="1"/>
    <col min="5" max="5" width="8.9140625" style="2" customWidth="1"/>
    <col min="6" max="6" width="10.4140625" style="126" customWidth="1"/>
    <col min="7" max="7" width="2.5" style="2" customWidth="1"/>
    <col min="8" max="8" width="56.9140625" style="2" customWidth="1"/>
    <col min="9" max="9" width="14.1640625" style="2" customWidth="1"/>
    <col min="10" max="10" width="10.4140625" style="119" customWidth="1"/>
    <col min="11" max="11" width="8.9140625" style="2" customWidth="1"/>
    <col min="12" max="12" width="10.4140625" style="126" customWidth="1"/>
    <col min="13" max="16384" width="8.6640625" style="2"/>
  </cols>
  <sheetData>
    <row r="1" spans="2:13" ht="23" x14ac:dyDescent="0.5">
      <c r="B1" s="110" t="s">
        <v>75</v>
      </c>
      <c r="C1" s="111"/>
      <c r="D1" s="111"/>
      <c r="E1" s="246">
        <f>SUM(F:F)</f>
        <v>1685</v>
      </c>
      <c r="F1" s="246"/>
      <c r="H1" s="110" t="s">
        <v>59</v>
      </c>
      <c r="I1" s="111"/>
      <c r="J1" s="111"/>
      <c r="K1" s="246">
        <f>SUM(L:L)</f>
        <v>17950</v>
      </c>
      <c r="L1" s="246"/>
    </row>
    <row r="2" spans="2:13" x14ac:dyDescent="0.3">
      <c r="D2" s="112"/>
      <c r="E2" s="247" t="s">
        <v>76</v>
      </c>
      <c r="F2" s="247"/>
      <c r="J2" s="112"/>
      <c r="K2" s="247" t="s">
        <v>76</v>
      </c>
      <c r="L2" s="247"/>
    </row>
    <row r="3" spans="2:13" x14ac:dyDescent="0.3">
      <c r="B3" s="113" t="s">
        <v>0</v>
      </c>
      <c r="C3" s="114"/>
      <c r="D3" s="115"/>
      <c r="E3" s="115"/>
      <c r="F3" s="116"/>
      <c r="H3" s="178" t="s">
        <v>7</v>
      </c>
      <c r="I3" s="114"/>
      <c r="J3" s="115"/>
      <c r="K3" s="115"/>
      <c r="L3" s="116"/>
    </row>
    <row r="4" spans="2:13" s="119" customFormat="1" x14ac:dyDescent="0.3">
      <c r="B4" s="117" t="s">
        <v>1</v>
      </c>
      <c r="C4" s="117" t="s">
        <v>2</v>
      </c>
      <c r="D4" s="117" t="s">
        <v>19</v>
      </c>
      <c r="E4" s="117" t="s">
        <v>3</v>
      </c>
      <c r="F4" s="118" t="s">
        <v>20</v>
      </c>
      <c r="H4" s="117" t="s">
        <v>1</v>
      </c>
      <c r="I4" s="117" t="s">
        <v>2</v>
      </c>
      <c r="J4" s="117" t="s">
        <v>19</v>
      </c>
      <c r="K4" s="117" t="s">
        <v>3</v>
      </c>
      <c r="L4" s="118" t="s">
        <v>20</v>
      </c>
    </row>
    <row r="5" spans="2:13" ht="25" x14ac:dyDescent="0.3">
      <c r="B5" s="120" t="s">
        <v>263</v>
      </c>
      <c r="C5" s="121" t="s">
        <v>4</v>
      </c>
      <c r="D5" s="122">
        <v>1</v>
      </c>
      <c r="E5" s="128">
        <v>117</v>
      </c>
      <c r="F5" s="134">
        <f>D5*E5</f>
        <v>117</v>
      </c>
      <c r="H5" s="121" t="s">
        <v>8</v>
      </c>
      <c r="I5" s="121" t="s">
        <v>9</v>
      </c>
      <c r="J5" s="122"/>
      <c r="K5" s="128" t="s">
        <v>10</v>
      </c>
      <c r="L5" s="134"/>
    </row>
    <row r="6" spans="2:13" ht="25" x14ac:dyDescent="0.3">
      <c r="B6" s="120" t="s">
        <v>264</v>
      </c>
      <c r="C6" s="121" t="s">
        <v>4</v>
      </c>
      <c r="D6" s="122">
        <v>49</v>
      </c>
      <c r="E6" s="128">
        <v>32</v>
      </c>
      <c r="F6" s="134">
        <f>D6*E6</f>
        <v>1568</v>
      </c>
      <c r="H6" s="121" t="s">
        <v>11</v>
      </c>
      <c r="I6" s="121" t="s">
        <v>12</v>
      </c>
      <c r="J6" s="122"/>
      <c r="K6" s="128" t="s">
        <v>10</v>
      </c>
      <c r="L6" s="134"/>
    </row>
    <row r="7" spans="2:13" ht="25" x14ac:dyDescent="0.3">
      <c r="B7" s="120" t="s">
        <v>265</v>
      </c>
      <c r="C7" s="121" t="s">
        <v>4</v>
      </c>
      <c r="D7" s="122"/>
      <c r="E7" s="128">
        <v>38</v>
      </c>
      <c r="F7" s="134">
        <f>D7*E7</f>
        <v>0</v>
      </c>
      <c r="H7" s="302" t="s">
        <v>247</v>
      </c>
      <c r="I7" s="303"/>
      <c r="J7" s="303"/>
      <c r="K7" s="176"/>
      <c r="L7" s="177"/>
      <c r="M7" s="170"/>
    </row>
    <row r="8" spans="2:13" ht="27.5" customHeight="1" x14ac:dyDescent="0.3">
      <c r="B8" s="120" t="s">
        <v>266</v>
      </c>
      <c r="C8" s="121" t="s">
        <v>4</v>
      </c>
      <c r="D8" s="122"/>
      <c r="E8" s="128">
        <v>26</v>
      </c>
      <c r="F8" s="134">
        <f>D8*E8</f>
        <v>0</v>
      </c>
      <c r="H8" s="167" t="s">
        <v>248</v>
      </c>
      <c r="I8" s="120" t="s">
        <v>4</v>
      </c>
      <c r="J8" s="122"/>
      <c r="K8" s="128">
        <v>869</v>
      </c>
      <c r="L8" s="134">
        <f t="shared" ref="L8:L29" si="0">J8*K8</f>
        <v>0</v>
      </c>
      <c r="M8" s="170"/>
    </row>
    <row r="9" spans="2:13" x14ac:dyDescent="0.3">
      <c r="B9" s="121" t="s">
        <v>5</v>
      </c>
      <c r="C9" s="121" t="s">
        <v>6</v>
      </c>
      <c r="D9" s="122"/>
      <c r="E9" s="141">
        <v>43</v>
      </c>
      <c r="F9" s="134">
        <f>D9*E9</f>
        <v>0</v>
      </c>
      <c r="H9" s="284" t="s">
        <v>249</v>
      </c>
      <c r="I9" s="120" t="s">
        <v>4</v>
      </c>
      <c r="J9" s="122"/>
      <c r="K9" s="128">
        <v>201</v>
      </c>
      <c r="L9" s="134">
        <f t="shared" si="0"/>
        <v>0</v>
      </c>
      <c r="M9" s="170"/>
    </row>
    <row r="10" spans="2:13" ht="25.5" customHeight="1" x14ac:dyDescent="0.3">
      <c r="H10" s="284" t="s">
        <v>250</v>
      </c>
      <c r="I10" s="120" t="s">
        <v>4</v>
      </c>
      <c r="J10" s="122"/>
      <c r="K10" s="128">
        <v>1434</v>
      </c>
      <c r="L10" s="134">
        <f t="shared" si="0"/>
        <v>0</v>
      </c>
      <c r="M10" s="170"/>
    </row>
    <row r="11" spans="2:13" x14ac:dyDescent="0.3">
      <c r="B11" s="179"/>
      <c r="H11" s="284" t="s">
        <v>251</v>
      </c>
      <c r="I11" s="120" t="s">
        <v>4</v>
      </c>
      <c r="J11" s="122"/>
      <c r="K11" s="128">
        <v>800</v>
      </c>
      <c r="L11" s="134">
        <f t="shared" si="0"/>
        <v>0</v>
      </c>
      <c r="M11" s="170"/>
    </row>
    <row r="12" spans="2:13" ht="25" x14ac:dyDescent="0.3">
      <c r="B12" s="179"/>
      <c r="H12" s="304" t="s">
        <v>252</v>
      </c>
      <c r="I12" s="121" t="s">
        <v>13</v>
      </c>
      <c r="J12" s="122"/>
      <c r="K12" s="128">
        <v>242</v>
      </c>
      <c r="L12" s="134">
        <f t="shared" si="0"/>
        <v>0</v>
      </c>
      <c r="M12" s="170"/>
    </row>
    <row r="13" spans="2:13" ht="25" x14ac:dyDescent="0.3">
      <c r="H13" s="279" t="s">
        <v>253</v>
      </c>
      <c r="I13" s="121" t="s">
        <v>13</v>
      </c>
      <c r="J13" s="122"/>
      <c r="K13" s="128">
        <v>400</v>
      </c>
      <c r="L13" s="134">
        <f t="shared" si="0"/>
        <v>0</v>
      </c>
      <c r="M13" s="170"/>
    </row>
    <row r="14" spans="2:13" ht="25" x14ac:dyDescent="0.3">
      <c r="H14" s="284" t="s">
        <v>254</v>
      </c>
      <c r="I14" s="167" t="s">
        <v>13</v>
      </c>
      <c r="J14" s="122"/>
      <c r="K14" s="128">
        <v>499</v>
      </c>
      <c r="L14" s="134">
        <f t="shared" si="0"/>
        <v>0</v>
      </c>
      <c r="M14" s="170"/>
    </row>
    <row r="15" spans="2:13" ht="25" x14ac:dyDescent="0.3">
      <c r="H15" s="305" t="s">
        <v>255</v>
      </c>
      <c r="I15" s="120" t="s">
        <v>14</v>
      </c>
      <c r="J15" s="122"/>
      <c r="K15" s="128">
        <v>1744</v>
      </c>
      <c r="L15" s="134">
        <f t="shared" si="0"/>
        <v>0</v>
      </c>
      <c r="M15" s="170"/>
    </row>
    <row r="16" spans="2:13" ht="25" x14ac:dyDescent="0.3">
      <c r="H16" s="305" t="s">
        <v>256</v>
      </c>
      <c r="I16" s="120" t="s">
        <v>14</v>
      </c>
      <c r="J16" s="122"/>
      <c r="K16" s="128">
        <v>1789</v>
      </c>
      <c r="L16" s="134">
        <f t="shared" si="0"/>
        <v>0</v>
      </c>
      <c r="M16" s="170"/>
    </row>
    <row r="17" spans="8:13" ht="25.5" customHeight="1" x14ac:dyDescent="0.3">
      <c r="H17" s="302" t="s">
        <v>257</v>
      </c>
      <c r="I17" s="303"/>
      <c r="J17" s="303"/>
      <c r="K17" s="176"/>
      <c r="L17" s="177"/>
      <c r="M17" s="170"/>
    </row>
    <row r="18" spans="8:13" ht="25" x14ac:dyDescent="0.3">
      <c r="H18" s="306" t="s">
        <v>258</v>
      </c>
      <c r="I18" s="120" t="s">
        <v>4</v>
      </c>
      <c r="J18" s="122">
        <v>50</v>
      </c>
      <c r="K18" s="128">
        <v>257</v>
      </c>
      <c r="L18" s="134">
        <f t="shared" si="0"/>
        <v>12850</v>
      </c>
      <c r="M18" s="170"/>
    </row>
    <row r="19" spans="8:13" x14ac:dyDescent="0.3">
      <c r="H19" s="284" t="s">
        <v>249</v>
      </c>
      <c r="I19" s="120" t="s">
        <v>4</v>
      </c>
      <c r="J19" s="122"/>
      <c r="K19" s="128">
        <v>201</v>
      </c>
      <c r="L19" s="134">
        <f t="shared" si="0"/>
        <v>0</v>
      </c>
      <c r="M19" s="170"/>
    </row>
    <row r="20" spans="8:13" ht="25" x14ac:dyDescent="0.3">
      <c r="H20" s="284" t="s">
        <v>259</v>
      </c>
      <c r="I20" s="120" t="s">
        <v>4</v>
      </c>
      <c r="J20" s="122"/>
      <c r="K20" s="128">
        <v>856</v>
      </c>
      <c r="L20" s="134">
        <f t="shared" si="0"/>
        <v>0</v>
      </c>
      <c r="M20" s="170"/>
    </row>
    <row r="21" spans="8:13" x14ac:dyDescent="0.3">
      <c r="H21" s="284" t="s">
        <v>251</v>
      </c>
      <c r="I21" s="120" t="s">
        <v>4</v>
      </c>
      <c r="J21" s="122"/>
      <c r="K21" s="128">
        <v>800</v>
      </c>
      <c r="L21" s="134">
        <f t="shared" si="0"/>
        <v>0</v>
      </c>
      <c r="M21" s="170"/>
    </row>
    <row r="22" spans="8:13" x14ac:dyDescent="0.3">
      <c r="H22" s="306" t="s">
        <v>294</v>
      </c>
      <c r="I22" s="120" t="s">
        <v>14</v>
      </c>
      <c r="J22" s="122"/>
      <c r="K22" s="128">
        <v>1166</v>
      </c>
      <c r="L22" s="134">
        <f>J22*K22</f>
        <v>0</v>
      </c>
      <c r="M22" s="170"/>
    </row>
    <row r="23" spans="8:13" x14ac:dyDescent="0.3">
      <c r="H23" s="284" t="s">
        <v>295</v>
      </c>
      <c r="I23" s="120" t="s">
        <v>14</v>
      </c>
      <c r="J23" s="122"/>
      <c r="K23" s="128">
        <v>1211</v>
      </c>
      <c r="L23" s="134">
        <f t="shared" si="0"/>
        <v>0</v>
      </c>
      <c r="M23" s="170"/>
    </row>
    <row r="24" spans="8:13" ht="19.5" customHeight="1" x14ac:dyDescent="0.3">
      <c r="H24" s="302" t="s">
        <v>260</v>
      </c>
      <c r="I24" s="303"/>
      <c r="J24" s="303"/>
      <c r="K24" s="176"/>
      <c r="L24" s="177"/>
      <c r="M24" s="170"/>
    </row>
    <row r="25" spans="8:13" x14ac:dyDescent="0.3">
      <c r="H25" s="121" t="s">
        <v>261</v>
      </c>
      <c r="I25" s="121" t="s">
        <v>13</v>
      </c>
      <c r="J25" s="122">
        <v>150</v>
      </c>
      <c r="K25" s="128">
        <v>34</v>
      </c>
      <c r="L25" s="134">
        <f t="shared" si="0"/>
        <v>5100</v>
      </c>
      <c r="M25" s="170"/>
    </row>
    <row r="26" spans="8:13" x14ac:dyDescent="0.3">
      <c r="H26" s="121" t="s">
        <v>262</v>
      </c>
      <c r="I26" s="121" t="s">
        <v>15</v>
      </c>
      <c r="J26" s="122"/>
      <c r="K26" s="128">
        <v>39</v>
      </c>
      <c r="L26" s="134">
        <f t="shared" si="0"/>
        <v>0</v>
      </c>
      <c r="M26" s="170"/>
    </row>
    <row r="27" spans="8:13" x14ac:dyDescent="0.3">
      <c r="H27" s="307" t="s">
        <v>16</v>
      </c>
      <c r="I27" s="121" t="s">
        <v>17</v>
      </c>
      <c r="J27" s="122"/>
      <c r="K27" s="128">
        <v>83</v>
      </c>
      <c r="L27" s="134">
        <f t="shared" si="0"/>
        <v>0</v>
      </c>
    </row>
    <row r="28" spans="8:13" ht="37.5" x14ac:dyDescent="0.3">
      <c r="H28" s="304" t="s">
        <v>204</v>
      </c>
      <c r="I28" s="120" t="s">
        <v>17</v>
      </c>
      <c r="J28" s="122"/>
      <c r="K28" s="128">
        <v>28</v>
      </c>
      <c r="L28" s="134">
        <f t="shared" si="0"/>
        <v>0</v>
      </c>
    </row>
    <row r="29" spans="8:13" x14ac:dyDescent="0.3">
      <c r="H29" s="284" t="s">
        <v>193</v>
      </c>
      <c r="I29" s="167" t="s">
        <v>18</v>
      </c>
      <c r="J29" s="122"/>
      <c r="K29" s="128">
        <v>84</v>
      </c>
      <c r="L29" s="134">
        <f t="shared" si="0"/>
        <v>0</v>
      </c>
    </row>
    <row r="30" spans="8:13" ht="26" customHeight="1" x14ac:dyDescent="0.3">
      <c r="H30" s="308" t="s">
        <v>288</v>
      </c>
      <c r="I30" s="274"/>
      <c r="J30" s="274"/>
      <c r="K30" s="274"/>
      <c r="L30" s="274"/>
    </row>
    <row r="31" spans="8:13" ht="34.5" customHeight="1" x14ac:dyDescent="0.3">
      <c r="H31" s="291"/>
      <c r="I31" s="257"/>
      <c r="J31" s="257"/>
      <c r="K31" s="257"/>
      <c r="L31" s="257"/>
    </row>
  </sheetData>
  <sheetProtection algorithmName="SHA-512" hashValue="+koD1iJvyDb7EAffE1FeFqc4dllu4Eu7A5OD+vmuy+Ag3X4hXjljOq/YlxeF9CcjG0quMsmUNMsqvcmWpIYknA==" saltValue="bTQ/mhWIjpMSQHtZttob1w=="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L3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3" width="2.5" style="2" customWidth="1"/>
    <col min="14" max="16384" width="8.6640625" style="2"/>
  </cols>
  <sheetData>
    <row r="1" spans="1:12" ht="23" x14ac:dyDescent="0.5">
      <c r="B1" s="110" t="s">
        <v>75</v>
      </c>
      <c r="C1" s="111"/>
      <c r="D1" s="111"/>
      <c r="E1" s="246">
        <f>SUM(F:F)</f>
        <v>7269</v>
      </c>
      <c r="F1" s="246"/>
      <c r="H1" s="110" t="s">
        <v>59</v>
      </c>
      <c r="I1" s="111"/>
      <c r="J1" s="111"/>
      <c r="K1" s="246">
        <f>SUM(L:L)</f>
        <v>34846</v>
      </c>
      <c r="L1" s="246"/>
    </row>
    <row r="2" spans="1:12" x14ac:dyDescent="0.3">
      <c r="D2" s="112"/>
      <c r="E2" s="247" t="s">
        <v>76</v>
      </c>
      <c r="F2" s="247"/>
      <c r="K2" s="247" t="s">
        <v>76</v>
      </c>
      <c r="L2" s="247"/>
    </row>
    <row r="3" spans="1:12" x14ac:dyDescent="0.3">
      <c r="B3" s="180" t="s">
        <v>80</v>
      </c>
      <c r="C3" s="114"/>
      <c r="D3" s="115"/>
      <c r="E3" s="115"/>
      <c r="F3" s="116"/>
      <c r="H3" s="180" t="s">
        <v>85</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267</v>
      </c>
      <c r="C5" s="121" t="s">
        <v>81</v>
      </c>
      <c r="D5" s="122">
        <v>1</v>
      </c>
      <c r="E5" s="128">
        <v>93</v>
      </c>
      <c r="F5" s="124">
        <f t="shared" ref="F5:F8" si="0">D5*E5</f>
        <v>93</v>
      </c>
      <c r="H5" s="167" t="s">
        <v>8</v>
      </c>
      <c r="I5" s="167" t="s">
        <v>9</v>
      </c>
      <c r="J5" s="122"/>
      <c r="K5" s="154" t="s">
        <v>10</v>
      </c>
      <c r="L5" s="124"/>
    </row>
    <row r="6" spans="1:12" ht="25" x14ac:dyDescent="0.3">
      <c r="B6" s="120" t="s">
        <v>268</v>
      </c>
      <c r="C6" s="121" t="s">
        <v>82</v>
      </c>
      <c r="D6" s="122">
        <v>1</v>
      </c>
      <c r="E6" s="141">
        <v>260</v>
      </c>
      <c r="F6" s="124">
        <f t="shared" si="0"/>
        <v>260</v>
      </c>
      <c r="H6" s="167" t="s">
        <v>269</v>
      </c>
      <c r="I6" s="167" t="s">
        <v>82</v>
      </c>
      <c r="J6" s="122">
        <v>1</v>
      </c>
      <c r="K6" s="141">
        <v>482</v>
      </c>
      <c r="L6" s="124">
        <f t="shared" ref="L6:L17" si="1">J6*K6</f>
        <v>482</v>
      </c>
    </row>
    <row r="7" spans="1:12" ht="37.5" x14ac:dyDescent="0.3">
      <c r="B7" s="120" t="s">
        <v>83</v>
      </c>
      <c r="C7" s="121" t="s">
        <v>4</v>
      </c>
      <c r="D7" s="122"/>
      <c r="E7" s="128">
        <v>3830</v>
      </c>
      <c r="F7" s="124">
        <f t="shared" si="0"/>
        <v>0</v>
      </c>
      <c r="H7" s="167" t="s">
        <v>86</v>
      </c>
      <c r="I7" s="167" t="s">
        <v>87</v>
      </c>
      <c r="J7" s="122"/>
      <c r="K7" s="141">
        <v>262</v>
      </c>
      <c r="L7" s="124">
        <f t="shared" si="1"/>
        <v>0</v>
      </c>
    </row>
    <row r="8" spans="1:12" ht="37.5" x14ac:dyDescent="0.3">
      <c r="A8" s="175" t="s">
        <v>242</v>
      </c>
      <c r="B8" s="120" t="s">
        <v>382</v>
      </c>
      <c r="C8" s="121" t="s">
        <v>4</v>
      </c>
      <c r="D8" s="122">
        <v>1</v>
      </c>
      <c r="E8" s="128">
        <v>6916</v>
      </c>
      <c r="F8" s="124">
        <f t="shared" si="0"/>
        <v>6916</v>
      </c>
      <c r="H8" s="279" t="s">
        <v>270</v>
      </c>
      <c r="I8" s="167" t="s">
        <v>13</v>
      </c>
      <c r="J8" s="122">
        <v>290</v>
      </c>
      <c r="K8" s="141">
        <v>92</v>
      </c>
      <c r="L8" s="124">
        <f t="shared" si="1"/>
        <v>26680</v>
      </c>
    </row>
    <row r="9" spans="1:12" ht="25" x14ac:dyDescent="0.3">
      <c r="B9" s="293" t="s">
        <v>243</v>
      </c>
      <c r="C9" s="299"/>
      <c r="D9" s="300"/>
      <c r="E9" s="174"/>
      <c r="F9" s="172"/>
      <c r="H9" s="279" t="s">
        <v>271</v>
      </c>
      <c r="I9" s="167" t="s">
        <v>13</v>
      </c>
      <c r="J9" s="122"/>
      <c r="K9" s="141">
        <v>144</v>
      </c>
      <c r="L9" s="124">
        <f t="shared" si="1"/>
        <v>0</v>
      </c>
    </row>
    <row r="10" spans="1:12" ht="25" x14ac:dyDescent="0.3">
      <c r="B10" s="248" t="s">
        <v>384</v>
      </c>
      <c r="C10" s="248"/>
      <c r="D10" s="248"/>
      <c r="E10" s="248"/>
      <c r="F10" s="248"/>
      <c r="H10" s="279" t="s">
        <v>272</v>
      </c>
      <c r="I10" s="167" t="s">
        <v>13</v>
      </c>
      <c r="J10" s="122"/>
      <c r="K10" s="141">
        <v>179</v>
      </c>
      <c r="L10" s="124">
        <f t="shared" si="1"/>
        <v>0</v>
      </c>
    </row>
    <row r="11" spans="1:12" ht="25" x14ac:dyDescent="0.3">
      <c r="B11" s="245"/>
      <c r="C11" s="245"/>
      <c r="D11" s="245"/>
      <c r="E11" s="245"/>
      <c r="F11" s="245"/>
      <c r="H11" s="279" t="s">
        <v>273</v>
      </c>
      <c r="I11" s="167" t="s">
        <v>13</v>
      </c>
      <c r="J11" s="122">
        <v>10</v>
      </c>
      <c r="K11" s="141">
        <v>265</v>
      </c>
      <c r="L11" s="124">
        <f t="shared" si="1"/>
        <v>2650</v>
      </c>
    </row>
    <row r="12" spans="1:12" ht="25" x14ac:dyDescent="0.3">
      <c r="B12" s="245"/>
      <c r="C12" s="245"/>
      <c r="D12" s="245"/>
      <c r="E12" s="245"/>
      <c r="F12" s="245"/>
      <c r="H12" s="279" t="s">
        <v>88</v>
      </c>
      <c r="I12" s="167" t="s">
        <v>13</v>
      </c>
      <c r="J12" s="122"/>
      <c r="K12" s="141">
        <v>28</v>
      </c>
      <c r="L12" s="124">
        <f t="shared" si="1"/>
        <v>0</v>
      </c>
    </row>
    <row r="13" spans="1:12" ht="25" x14ac:dyDescent="0.3">
      <c r="B13" s="245"/>
      <c r="C13" s="245"/>
      <c r="D13" s="245"/>
      <c r="E13" s="245"/>
      <c r="F13" s="245"/>
      <c r="H13" s="167" t="s">
        <v>205</v>
      </c>
      <c r="I13" s="167" t="s">
        <v>89</v>
      </c>
      <c r="J13" s="122"/>
      <c r="K13" s="141">
        <v>165867</v>
      </c>
      <c r="L13" s="124">
        <f>J13*K13</f>
        <v>0</v>
      </c>
    </row>
    <row r="14" spans="1:12" x14ac:dyDescent="0.3">
      <c r="B14" s="245"/>
      <c r="C14" s="245"/>
      <c r="D14" s="245"/>
      <c r="E14" s="245"/>
      <c r="F14" s="245"/>
      <c r="H14" s="167" t="s">
        <v>383</v>
      </c>
      <c r="I14" s="167" t="s">
        <v>4</v>
      </c>
      <c r="J14" s="122">
        <v>3</v>
      </c>
      <c r="K14" s="141">
        <v>673</v>
      </c>
      <c r="L14" s="124">
        <f t="shared" si="1"/>
        <v>2019</v>
      </c>
    </row>
    <row r="15" spans="1:12" x14ac:dyDescent="0.3">
      <c r="B15" s="245"/>
      <c r="C15" s="245"/>
      <c r="D15" s="245"/>
      <c r="E15" s="245"/>
      <c r="F15" s="245"/>
      <c r="H15" s="167" t="s">
        <v>90</v>
      </c>
      <c r="I15" s="167" t="s">
        <v>91</v>
      </c>
      <c r="J15" s="122">
        <v>3</v>
      </c>
      <c r="K15" s="141">
        <v>487</v>
      </c>
      <c r="L15" s="124">
        <f t="shared" si="1"/>
        <v>1461</v>
      </c>
    </row>
    <row r="16" spans="1:12" x14ac:dyDescent="0.3">
      <c r="B16" s="245"/>
      <c r="C16" s="245"/>
      <c r="D16" s="245"/>
      <c r="E16" s="245"/>
      <c r="F16" s="245"/>
      <c r="H16" s="167" t="s">
        <v>92</v>
      </c>
      <c r="I16" s="167" t="s">
        <v>93</v>
      </c>
      <c r="J16" s="122">
        <v>3</v>
      </c>
      <c r="K16" s="141">
        <v>344</v>
      </c>
      <c r="L16" s="124">
        <f t="shared" si="1"/>
        <v>1032</v>
      </c>
    </row>
    <row r="17" spans="2:12" x14ac:dyDescent="0.3">
      <c r="B17" s="245"/>
      <c r="C17" s="245"/>
      <c r="D17" s="245"/>
      <c r="E17" s="245"/>
      <c r="F17" s="245"/>
      <c r="H17" s="167" t="s">
        <v>94</v>
      </c>
      <c r="I17" s="167" t="s">
        <v>95</v>
      </c>
      <c r="J17" s="122">
        <v>3</v>
      </c>
      <c r="K17" s="141">
        <v>174</v>
      </c>
      <c r="L17" s="124">
        <f t="shared" si="1"/>
        <v>522</v>
      </c>
    </row>
    <row r="18" spans="2:12" ht="34" customHeight="1" x14ac:dyDescent="0.3">
      <c r="B18" s="245"/>
      <c r="C18" s="245"/>
      <c r="D18" s="245"/>
      <c r="E18" s="245"/>
      <c r="F18" s="245"/>
      <c r="H18" s="291"/>
      <c r="I18" s="257"/>
      <c r="J18" s="257"/>
      <c r="K18" s="257"/>
      <c r="L18" s="257"/>
    </row>
    <row r="19" spans="2:12" x14ac:dyDescent="0.3">
      <c r="B19" s="245"/>
      <c r="C19" s="245"/>
      <c r="D19" s="245"/>
      <c r="E19" s="245"/>
      <c r="F19" s="245"/>
    </row>
    <row r="20" spans="2:12" ht="34.5" customHeight="1" x14ac:dyDescent="0.3">
      <c r="B20" s="245"/>
      <c r="C20" s="245"/>
      <c r="D20" s="245"/>
      <c r="E20" s="245"/>
      <c r="F20" s="245"/>
    </row>
    <row r="21" spans="2:12" x14ac:dyDescent="0.3">
      <c r="B21" s="245"/>
      <c r="C21" s="245"/>
      <c r="D21" s="245"/>
      <c r="E21" s="245"/>
      <c r="F21" s="245"/>
    </row>
    <row r="22" spans="2:12" x14ac:dyDescent="0.3">
      <c r="B22" s="245"/>
      <c r="C22" s="245"/>
      <c r="D22" s="245"/>
      <c r="E22" s="245"/>
      <c r="F22" s="245"/>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Y4hupZkSCpjbnNHlQGFoneXJws51E4O3AG18N3ZrVGl5COnCN+O/MO/jaTcAFHaev/NHLZbnMDTtjk4ydOCGSg==" saltValue="uvCYrEvFpU0YmVebyQaRow==" spinCount="100000" sheet="1" formatColumns="0" formatRows="0"/>
  <mergeCells count="6">
    <mergeCell ref="E2:F2"/>
    <mergeCell ref="K2:L2"/>
    <mergeCell ref="E1:F1"/>
    <mergeCell ref="K1:L1"/>
    <mergeCell ref="B10:F31"/>
    <mergeCell ref="H18:L18"/>
  </mergeCells>
  <dataValidations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1:12" ht="23" x14ac:dyDescent="0.5">
      <c r="B1" s="110" t="s">
        <v>75</v>
      </c>
      <c r="C1" s="111"/>
      <c r="D1" s="111"/>
      <c r="E1" s="246">
        <f>SUM(F:F)</f>
        <v>0</v>
      </c>
      <c r="F1" s="246"/>
      <c r="H1" s="110" t="s">
        <v>59</v>
      </c>
      <c r="I1" s="111"/>
      <c r="J1" s="111"/>
      <c r="K1" s="246">
        <f>SUM(L:L)</f>
        <v>0</v>
      </c>
      <c r="L1" s="246"/>
    </row>
    <row r="2" spans="1:12" x14ac:dyDescent="0.3">
      <c r="D2" s="112"/>
      <c r="E2" s="247" t="s">
        <v>76</v>
      </c>
      <c r="F2" s="247"/>
      <c r="K2" s="247" t="s">
        <v>76</v>
      </c>
      <c r="L2" s="247"/>
    </row>
    <row r="3" spans="1:12" x14ac:dyDescent="0.3">
      <c r="B3" s="180" t="s">
        <v>96</v>
      </c>
      <c r="C3" s="114"/>
      <c r="D3" s="115"/>
      <c r="E3" s="115"/>
      <c r="F3" s="116"/>
      <c r="H3" s="180" t="s">
        <v>102</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97</v>
      </c>
      <c r="C5" s="121" t="s">
        <v>12</v>
      </c>
      <c r="D5" s="122"/>
      <c r="E5" s="141" t="s">
        <v>10</v>
      </c>
      <c r="F5" s="124"/>
      <c r="H5" s="167" t="s">
        <v>269</v>
      </c>
      <c r="I5" s="167" t="s">
        <v>103</v>
      </c>
      <c r="J5" s="122"/>
      <c r="K5" s="141">
        <v>482</v>
      </c>
      <c r="L5" s="124">
        <f>J5*K5</f>
        <v>0</v>
      </c>
    </row>
    <row r="6" spans="1:12" x14ac:dyDescent="0.3">
      <c r="B6" s="120" t="s">
        <v>98</v>
      </c>
      <c r="C6" s="121" t="s">
        <v>99</v>
      </c>
      <c r="D6" s="122"/>
      <c r="E6" s="141" t="s">
        <v>10</v>
      </c>
      <c r="F6" s="124"/>
      <c r="J6" s="2"/>
      <c r="L6" s="2"/>
    </row>
    <row r="7" spans="1:12" ht="25" x14ac:dyDescent="0.35">
      <c r="B7" s="120" t="s">
        <v>100</v>
      </c>
      <c r="C7" s="121" t="s">
        <v>101</v>
      </c>
      <c r="D7" s="122"/>
      <c r="E7" s="141" t="s">
        <v>10</v>
      </c>
      <c r="F7" s="124"/>
      <c r="H7" s="180" t="s">
        <v>203</v>
      </c>
      <c r="I7" s="155"/>
      <c r="J7" s="148"/>
      <c r="K7" s="149"/>
      <c r="L7" s="150"/>
    </row>
    <row r="8" spans="1:12" x14ac:dyDescent="0.3">
      <c r="H8" s="140" t="s">
        <v>1</v>
      </c>
      <c r="I8" s="140" t="s">
        <v>2</v>
      </c>
      <c r="J8" s="140" t="s">
        <v>19</v>
      </c>
      <c r="K8" s="140" t="s">
        <v>3</v>
      </c>
      <c r="L8" s="151" t="s">
        <v>20</v>
      </c>
    </row>
    <row r="9" spans="1:12" ht="25" x14ac:dyDescent="0.3">
      <c r="B9" s="180" t="s">
        <v>188</v>
      </c>
      <c r="C9" s="114"/>
      <c r="H9" s="167" t="s">
        <v>8</v>
      </c>
      <c r="I9" s="167" t="s">
        <v>9</v>
      </c>
      <c r="J9" s="288"/>
      <c r="K9" s="154" t="s">
        <v>10</v>
      </c>
      <c r="L9" s="134"/>
    </row>
    <row r="10" spans="1:12" x14ac:dyDescent="0.3">
      <c r="B10" s="117" t="s">
        <v>1</v>
      </c>
      <c r="C10" s="117" t="s">
        <v>2</v>
      </c>
      <c r="D10" s="117" t="s">
        <v>19</v>
      </c>
      <c r="E10" s="117" t="s">
        <v>3</v>
      </c>
      <c r="F10" s="118" t="s">
        <v>20</v>
      </c>
      <c r="H10" s="167" t="s">
        <v>269</v>
      </c>
      <c r="I10" s="167" t="s">
        <v>82</v>
      </c>
      <c r="J10" s="288"/>
      <c r="K10" s="141">
        <v>482</v>
      </c>
      <c r="L10" s="134">
        <f t="shared" ref="L10:L21" si="0">J10*K10</f>
        <v>0</v>
      </c>
    </row>
    <row r="11" spans="1:12" x14ac:dyDescent="0.3">
      <c r="B11" s="121" t="s">
        <v>267</v>
      </c>
      <c r="C11" s="121" t="s">
        <v>81</v>
      </c>
      <c r="D11" s="122"/>
      <c r="E11" s="128">
        <v>93</v>
      </c>
      <c r="F11" s="124">
        <f t="shared" ref="F11:F14" si="1">D11*E11</f>
        <v>0</v>
      </c>
      <c r="H11" s="167" t="s">
        <v>86</v>
      </c>
      <c r="I11" s="167" t="s">
        <v>87</v>
      </c>
      <c r="J11" s="288"/>
      <c r="K11" s="141">
        <v>262</v>
      </c>
      <c r="L11" s="134">
        <f t="shared" si="0"/>
        <v>0</v>
      </c>
    </row>
    <row r="12" spans="1:12" ht="25" x14ac:dyDescent="0.3">
      <c r="B12" s="120" t="s">
        <v>268</v>
      </c>
      <c r="C12" s="121" t="s">
        <v>82</v>
      </c>
      <c r="D12" s="122"/>
      <c r="E12" s="141">
        <v>260</v>
      </c>
      <c r="F12" s="124">
        <f t="shared" si="1"/>
        <v>0</v>
      </c>
      <c r="H12" s="279" t="s">
        <v>270</v>
      </c>
      <c r="I12" s="167" t="s">
        <v>13</v>
      </c>
      <c r="J12" s="288"/>
      <c r="K12" s="141">
        <v>92</v>
      </c>
      <c r="L12" s="134">
        <f t="shared" si="0"/>
        <v>0</v>
      </c>
    </row>
    <row r="13" spans="1:12" ht="37.5" x14ac:dyDescent="0.3">
      <c r="B13" s="120" t="s">
        <v>83</v>
      </c>
      <c r="C13" s="121" t="s">
        <v>4</v>
      </c>
      <c r="D13" s="122"/>
      <c r="E13" s="128">
        <v>3830</v>
      </c>
      <c r="F13" s="124">
        <f t="shared" si="1"/>
        <v>0</v>
      </c>
      <c r="H13" s="279" t="s">
        <v>271</v>
      </c>
      <c r="I13" s="167" t="s">
        <v>13</v>
      </c>
      <c r="J13" s="288"/>
      <c r="K13" s="141">
        <v>144</v>
      </c>
      <c r="L13" s="134">
        <f t="shared" si="0"/>
        <v>0</v>
      </c>
    </row>
    <row r="14" spans="1:12" ht="37.5" x14ac:dyDescent="0.3">
      <c r="A14" s="175" t="s">
        <v>242</v>
      </c>
      <c r="B14" s="120" t="s">
        <v>382</v>
      </c>
      <c r="C14" s="121" t="s">
        <v>4</v>
      </c>
      <c r="D14" s="122"/>
      <c r="E14" s="128">
        <v>6916</v>
      </c>
      <c r="F14" s="124">
        <f t="shared" si="1"/>
        <v>0</v>
      </c>
      <c r="H14" s="279" t="s">
        <v>272</v>
      </c>
      <c r="I14" s="167" t="s">
        <v>13</v>
      </c>
      <c r="J14" s="288"/>
      <c r="K14" s="141">
        <v>179</v>
      </c>
      <c r="L14" s="134">
        <f t="shared" si="0"/>
        <v>0</v>
      </c>
    </row>
    <row r="15" spans="1:12" ht="25" x14ac:dyDescent="0.3">
      <c r="B15" s="293" t="s">
        <v>243</v>
      </c>
      <c r="H15" s="279" t="s">
        <v>273</v>
      </c>
      <c r="I15" s="167" t="s">
        <v>13</v>
      </c>
      <c r="J15" s="288"/>
      <c r="K15" s="141">
        <v>265</v>
      </c>
      <c r="L15" s="134">
        <f t="shared" si="0"/>
        <v>0</v>
      </c>
    </row>
    <row r="16" spans="1:12" ht="25" x14ac:dyDescent="0.3">
      <c r="B16" s="178" t="s">
        <v>0</v>
      </c>
      <c r="C16" s="114"/>
      <c r="D16" s="115"/>
      <c r="E16" s="115"/>
      <c r="F16" s="116"/>
      <c r="H16" s="279" t="s">
        <v>88</v>
      </c>
      <c r="I16" s="167" t="s">
        <v>13</v>
      </c>
      <c r="J16" s="288"/>
      <c r="K16" s="141">
        <v>28</v>
      </c>
      <c r="L16" s="134">
        <f t="shared" si="0"/>
        <v>0</v>
      </c>
    </row>
    <row r="17" spans="2:12" ht="25" x14ac:dyDescent="0.3">
      <c r="B17" s="117" t="s">
        <v>1</v>
      </c>
      <c r="C17" s="117" t="s">
        <v>2</v>
      </c>
      <c r="D17" s="117" t="s">
        <v>19</v>
      </c>
      <c r="E17" s="117" t="s">
        <v>3</v>
      </c>
      <c r="F17" s="118" t="s">
        <v>20</v>
      </c>
      <c r="H17" s="279" t="s">
        <v>205</v>
      </c>
      <c r="I17" s="167" t="s">
        <v>89</v>
      </c>
      <c r="J17" s="122"/>
      <c r="K17" s="141">
        <v>165867</v>
      </c>
      <c r="L17" s="124">
        <f t="shared" ref="L17" si="2">J17*K17</f>
        <v>0</v>
      </c>
    </row>
    <row r="18" spans="2:12" ht="25" x14ac:dyDescent="0.3">
      <c r="B18" s="120" t="s">
        <v>263</v>
      </c>
      <c r="C18" s="121" t="s">
        <v>4</v>
      </c>
      <c r="D18" s="122"/>
      <c r="E18" s="128">
        <v>117</v>
      </c>
      <c r="F18" s="134">
        <f>D18*E18</f>
        <v>0</v>
      </c>
      <c r="H18" s="167" t="s">
        <v>383</v>
      </c>
      <c r="I18" s="167" t="s">
        <v>4</v>
      </c>
      <c r="J18" s="288"/>
      <c r="K18" s="141">
        <v>673</v>
      </c>
      <c r="L18" s="134">
        <f t="shared" si="0"/>
        <v>0</v>
      </c>
    </row>
    <row r="19" spans="2:12" ht="25" x14ac:dyDescent="0.3">
      <c r="B19" s="120" t="s">
        <v>264</v>
      </c>
      <c r="C19" s="121" t="s">
        <v>4</v>
      </c>
      <c r="D19" s="122"/>
      <c r="E19" s="128">
        <v>32</v>
      </c>
      <c r="F19" s="134">
        <f>D19*E19</f>
        <v>0</v>
      </c>
      <c r="H19" s="167" t="s">
        <v>90</v>
      </c>
      <c r="I19" s="167" t="s">
        <v>91</v>
      </c>
      <c r="J19" s="288"/>
      <c r="K19" s="141">
        <v>487</v>
      </c>
      <c r="L19" s="134">
        <f t="shared" si="0"/>
        <v>0</v>
      </c>
    </row>
    <row r="20" spans="2:12" ht="25" x14ac:dyDescent="0.3">
      <c r="B20" s="120" t="s">
        <v>265</v>
      </c>
      <c r="C20" s="121" t="s">
        <v>4</v>
      </c>
      <c r="D20" s="122"/>
      <c r="E20" s="128">
        <v>38</v>
      </c>
      <c r="F20" s="134">
        <f>D20*E20</f>
        <v>0</v>
      </c>
      <c r="H20" s="167" t="s">
        <v>92</v>
      </c>
      <c r="I20" s="167" t="s">
        <v>93</v>
      </c>
      <c r="J20" s="288"/>
      <c r="K20" s="141">
        <v>344</v>
      </c>
      <c r="L20" s="134">
        <f t="shared" si="0"/>
        <v>0</v>
      </c>
    </row>
    <row r="21" spans="2:12" ht="25" x14ac:dyDescent="0.3">
      <c r="B21" s="120" t="s">
        <v>266</v>
      </c>
      <c r="C21" s="121" t="s">
        <v>4</v>
      </c>
      <c r="D21" s="122"/>
      <c r="E21" s="128">
        <v>26</v>
      </c>
      <c r="F21" s="134">
        <f>D21*E21</f>
        <v>0</v>
      </c>
      <c r="H21" s="167" t="s">
        <v>94</v>
      </c>
      <c r="I21" s="167" t="s">
        <v>95</v>
      </c>
      <c r="J21" s="288"/>
      <c r="K21" s="141">
        <v>174</v>
      </c>
      <c r="L21" s="134">
        <f t="shared" si="0"/>
        <v>0</v>
      </c>
    </row>
    <row r="22" spans="2:12" x14ac:dyDescent="0.3">
      <c r="B22" s="121" t="s">
        <v>5</v>
      </c>
      <c r="C22" s="121" t="s">
        <v>6</v>
      </c>
      <c r="D22" s="122"/>
      <c r="E22" s="128">
        <v>43</v>
      </c>
      <c r="F22" s="134">
        <f>D22*E22</f>
        <v>0</v>
      </c>
    </row>
    <row r="23" spans="2:12" ht="36" customHeight="1" x14ac:dyDescent="0.3">
      <c r="H23" s="291"/>
      <c r="I23" s="257"/>
      <c r="J23" s="257"/>
      <c r="K23" s="257"/>
      <c r="L23" s="257"/>
    </row>
  </sheetData>
  <sheetProtection algorithmName="SHA-512" hashValue="XhbdYsKfUlptup8AinyhbyaVJvbEW0DimI9/NCZ7pWtbjMR06+wRtddAo90MZmEEeldo7IwobKbcFiib880jMQ==" saltValue="ePbRSalPsHMC+6ahdvKncg==" spinCount="100000" sheet="1" formatColumns="0" formatRows="0"/>
  <mergeCells count="5">
    <mergeCell ref="E2:F2"/>
    <mergeCell ref="K2:L2"/>
    <mergeCell ref="E1:F1"/>
    <mergeCell ref="K1:L1"/>
    <mergeCell ref="H23:L23"/>
  </mergeCells>
  <dataValidations count="2">
    <dataValidation type="whole" operator="greaterThanOrEqual" allowBlank="1" showInputMessage="1" showErrorMessage="1" sqref="J5 D18:D22 J9:J21 D11:D14"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59</v>
      </c>
      <c r="I1" s="111"/>
      <c r="J1" s="111"/>
      <c r="K1" s="246">
        <f>SUM(L:L)</f>
        <v>0</v>
      </c>
      <c r="L1" s="246"/>
    </row>
    <row r="2" spans="2:12" x14ac:dyDescent="0.3">
      <c r="D2" s="112"/>
      <c r="E2" s="247" t="s">
        <v>76</v>
      </c>
      <c r="F2" s="247"/>
      <c r="K2" s="247" t="s">
        <v>76</v>
      </c>
      <c r="L2" s="247"/>
    </row>
    <row r="3" spans="2:12" x14ac:dyDescent="0.3">
      <c r="B3" s="180" t="s">
        <v>176</v>
      </c>
      <c r="C3" s="114"/>
      <c r="D3" s="115"/>
      <c r="E3" s="115"/>
      <c r="F3" s="116"/>
      <c r="H3" s="180" t="s">
        <v>203</v>
      </c>
      <c r="I3" s="114"/>
      <c r="J3" s="115"/>
      <c r="K3" s="115"/>
      <c r="L3" s="116"/>
    </row>
    <row r="4" spans="2:12" s="119" customFormat="1" x14ac:dyDescent="0.3">
      <c r="B4" s="117" t="s">
        <v>1</v>
      </c>
      <c r="C4" s="117" t="s">
        <v>2</v>
      </c>
      <c r="D4" s="117" t="s">
        <v>19</v>
      </c>
      <c r="E4" s="117" t="s">
        <v>3</v>
      </c>
      <c r="F4" s="118" t="s">
        <v>20</v>
      </c>
      <c r="H4" s="117" t="s">
        <v>1</v>
      </c>
      <c r="I4" s="117" t="s">
        <v>2</v>
      </c>
      <c r="J4" s="117" t="s">
        <v>19</v>
      </c>
      <c r="K4" s="117" t="s">
        <v>3</v>
      </c>
      <c r="L4" s="118" t="s">
        <v>20</v>
      </c>
    </row>
    <row r="5" spans="2:12" ht="25" x14ac:dyDescent="0.3">
      <c r="B5" s="167" t="s">
        <v>274</v>
      </c>
      <c r="C5" s="167" t="s">
        <v>12</v>
      </c>
      <c r="D5" s="122"/>
      <c r="E5" s="141">
        <v>168</v>
      </c>
      <c r="F5" s="124">
        <f>D5*E5</f>
        <v>0</v>
      </c>
      <c r="H5" s="120" t="s">
        <v>8</v>
      </c>
      <c r="I5" s="121" t="s">
        <v>9</v>
      </c>
      <c r="J5" s="122"/>
      <c r="K5" s="141" t="s">
        <v>10</v>
      </c>
      <c r="L5" s="124"/>
    </row>
    <row r="6" spans="2:12" x14ac:dyDescent="0.3">
      <c r="B6" s="167" t="s">
        <v>296</v>
      </c>
      <c r="C6" s="167" t="s">
        <v>104</v>
      </c>
      <c r="D6" s="122"/>
      <c r="E6" s="127">
        <v>2144</v>
      </c>
      <c r="F6" s="124">
        <f t="shared" ref="F6:F12" si="0">D6*E6</f>
        <v>0</v>
      </c>
      <c r="H6" s="120" t="s">
        <v>269</v>
      </c>
      <c r="I6" s="121" t="s">
        <v>82</v>
      </c>
      <c r="J6" s="122"/>
      <c r="K6" s="141">
        <v>482</v>
      </c>
      <c r="L6" s="124">
        <f t="shared" ref="L6:L17" si="1">J6*K6</f>
        <v>0</v>
      </c>
    </row>
    <row r="7" spans="2:12" ht="25" x14ac:dyDescent="0.3">
      <c r="B7" s="284" t="s">
        <v>206</v>
      </c>
      <c r="C7" s="167" t="s">
        <v>105</v>
      </c>
      <c r="D7" s="122"/>
      <c r="E7" s="127">
        <v>256</v>
      </c>
      <c r="F7" s="124">
        <f t="shared" si="0"/>
        <v>0</v>
      </c>
      <c r="H7" s="120" t="s">
        <v>86</v>
      </c>
      <c r="I7" s="121" t="s">
        <v>87</v>
      </c>
      <c r="J7" s="122"/>
      <c r="K7" s="141">
        <v>262</v>
      </c>
      <c r="L7" s="124">
        <f t="shared" si="1"/>
        <v>0</v>
      </c>
    </row>
    <row r="8" spans="2:12" ht="25" x14ac:dyDescent="0.3">
      <c r="B8" s="284" t="s">
        <v>207</v>
      </c>
      <c r="C8" s="167" t="s">
        <v>106</v>
      </c>
      <c r="D8" s="122"/>
      <c r="E8" s="127">
        <v>252</v>
      </c>
      <c r="F8" s="124">
        <f t="shared" si="0"/>
        <v>0</v>
      </c>
      <c r="H8" s="121" t="s">
        <v>270</v>
      </c>
      <c r="I8" s="121" t="s">
        <v>13</v>
      </c>
      <c r="J8" s="122"/>
      <c r="K8" s="141">
        <v>92</v>
      </c>
      <c r="L8" s="124">
        <f t="shared" si="1"/>
        <v>0</v>
      </c>
    </row>
    <row r="9" spans="2:12" ht="25" x14ac:dyDescent="0.3">
      <c r="B9" s="167" t="s">
        <v>107</v>
      </c>
      <c r="C9" s="167" t="s">
        <v>4</v>
      </c>
      <c r="D9" s="122"/>
      <c r="E9" s="127">
        <v>1245</v>
      </c>
      <c r="F9" s="124">
        <f t="shared" si="0"/>
        <v>0</v>
      </c>
      <c r="H9" s="121" t="s">
        <v>271</v>
      </c>
      <c r="I9" s="121" t="s">
        <v>13</v>
      </c>
      <c r="J9" s="122"/>
      <c r="K9" s="141">
        <v>144</v>
      </c>
      <c r="L9" s="124">
        <f t="shared" si="1"/>
        <v>0</v>
      </c>
    </row>
    <row r="10" spans="2:12" ht="25" x14ac:dyDescent="0.3">
      <c r="B10" s="167" t="s">
        <v>108</v>
      </c>
      <c r="C10" s="167" t="s">
        <v>4</v>
      </c>
      <c r="D10" s="122"/>
      <c r="E10" s="127">
        <v>5712</v>
      </c>
      <c r="F10" s="124">
        <f t="shared" si="0"/>
        <v>0</v>
      </c>
      <c r="H10" s="121" t="s">
        <v>272</v>
      </c>
      <c r="I10" s="121" t="s">
        <v>13</v>
      </c>
      <c r="J10" s="122"/>
      <c r="K10" s="141">
        <v>179</v>
      </c>
      <c r="L10" s="124">
        <f t="shared" si="1"/>
        <v>0</v>
      </c>
    </row>
    <row r="11" spans="2:12" ht="25" x14ac:dyDescent="0.3">
      <c r="B11" s="284" t="s">
        <v>275</v>
      </c>
      <c r="C11" s="167" t="s">
        <v>13</v>
      </c>
      <c r="D11" s="122"/>
      <c r="E11" s="127">
        <v>31</v>
      </c>
      <c r="F11" s="124">
        <f t="shared" si="0"/>
        <v>0</v>
      </c>
      <c r="H11" s="121" t="s">
        <v>273</v>
      </c>
      <c r="I11" s="121" t="s">
        <v>13</v>
      </c>
      <c r="J11" s="122"/>
      <c r="K11" s="141">
        <v>265</v>
      </c>
      <c r="L11" s="124">
        <f t="shared" si="1"/>
        <v>0</v>
      </c>
    </row>
    <row r="12" spans="2:12" ht="25" x14ac:dyDescent="0.3">
      <c r="B12" s="167" t="s">
        <v>109</v>
      </c>
      <c r="C12" s="167" t="s">
        <v>110</v>
      </c>
      <c r="D12" s="122"/>
      <c r="E12" s="141">
        <v>200</v>
      </c>
      <c r="F12" s="124">
        <f t="shared" si="0"/>
        <v>0</v>
      </c>
      <c r="H12" s="121" t="s">
        <v>88</v>
      </c>
      <c r="I12" s="121" t="s">
        <v>13</v>
      </c>
      <c r="J12" s="122"/>
      <c r="K12" s="141">
        <v>28</v>
      </c>
      <c r="L12" s="124">
        <f t="shared" si="1"/>
        <v>0</v>
      </c>
    </row>
    <row r="13" spans="2:12" ht="25" x14ac:dyDescent="0.3">
      <c r="B13" s="180" t="s">
        <v>188</v>
      </c>
      <c r="C13" s="114"/>
      <c r="D13" s="115"/>
      <c r="E13" s="115"/>
      <c r="F13" s="116"/>
      <c r="H13" s="121" t="s">
        <v>205</v>
      </c>
      <c r="I13" s="121" t="s">
        <v>89</v>
      </c>
      <c r="J13" s="122"/>
      <c r="K13" s="128">
        <v>165867</v>
      </c>
      <c r="L13" s="124">
        <f>J13*K13</f>
        <v>0</v>
      </c>
    </row>
    <row r="14" spans="2:12" x14ac:dyDescent="0.3">
      <c r="B14" s="117" t="s">
        <v>1</v>
      </c>
      <c r="C14" s="117" t="s">
        <v>2</v>
      </c>
      <c r="D14" s="117" t="s">
        <v>19</v>
      </c>
      <c r="E14" s="117" t="s">
        <v>3</v>
      </c>
      <c r="F14" s="118" t="s">
        <v>20</v>
      </c>
      <c r="H14" s="121" t="s">
        <v>383</v>
      </c>
      <c r="I14" s="121" t="s">
        <v>4</v>
      </c>
      <c r="J14" s="122"/>
      <c r="K14" s="141">
        <v>673</v>
      </c>
      <c r="L14" s="124">
        <f t="shared" si="1"/>
        <v>0</v>
      </c>
    </row>
    <row r="15" spans="2:12" x14ac:dyDescent="0.3">
      <c r="B15" s="121" t="s">
        <v>267</v>
      </c>
      <c r="C15" s="121" t="s">
        <v>81</v>
      </c>
      <c r="D15" s="122"/>
      <c r="E15" s="128">
        <v>93</v>
      </c>
      <c r="F15" s="124">
        <f t="shared" ref="F15:F18" si="2">D15*E15</f>
        <v>0</v>
      </c>
      <c r="H15" s="121" t="s">
        <v>90</v>
      </c>
      <c r="I15" s="121" t="s">
        <v>91</v>
      </c>
      <c r="J15" s="122"/>
      <c r="K15" s="141">
        <v>487</v>
      </c>
      <c r="L15" s="124">
        <f t="shared" si="1"/>
        <v>0</v>
      </c>
    </row>
    <row r="16" spans="2:12" ht="25" x14ac:dyDescent="0.3">
      <c r="B16" s="120" t="s">
        <v>268</v>
      </c>
      <c r="C16" s="121" t="s">
        <v>82</v>
      </c>
      <c r="D16" s="122"/>
      <c r="E16" s="141">
        <v>260</v>
      </c>
      <c r="F16" s="124">
        <f t="shared" si="2"/>
        <v>0</v>
      </c>
      <c r="H16" s="121" t="s">
        <v>92</v>
      </c>
      <c r="I16" s="121" t="s">
        <v>93</v>
      </c>
      <c r="J16" s="122"/>
      <c r="K16" s="141">
        <v>344</v>
      </c>
      <c r="L16" s="124">
        <f t="shared" si="1"/>
        <v>0</v>
      </c>
    </row>
    <row r="17" spans="1:12" ht="37.5" x14ac:dyDescent="0.3">
      <c r="B17" s="120" t="s">
        <v>83</v>
      </c>
      <c r="C17" s="121" t="s">
        <v>4</v>
      </c>
      <c r="D17" s="122"/>
      <c r="E17" s="128">
        <v>3830</v>
      </c>
      <c r="F17" s="124">
        <f t="shared" si="2"/>
        <v>0</v>
      </c>
      <c r="H17" s="121" t="s">
        <v>94</v>
      </c>
      <c r="I17" s="121" t="s">
        <v>95</v>
      </c>
      <c r="J17" s="122"/>
      <c r="K17" s="141">
        <v>174</v>
      </c>
      <c r="L17" s="124">
        <f t="shared" si="1"/>
        <v>0</v>
      </c>
    </row>
    <row r="18" spans="1:12" ht="37.5" x14ac:dyDescent="0.3">
      <c r="A18" s="175" t="s">
        <v>242</v>
      </c>
      <c r="B18" s="167" t="s">
        <v>382</v>
      </c>
      <c r="C18" s="121" t="s">
        <v>4</v>
      </c>
      <c r="D18" s="122"/>
      <c r="E18" s="128">
        <v>6916</v>
      </c>
      <c r="F18" s="124">
        <f t="shared" si="2"/>
        <v>0</v>
      </c>
      <c r="H18" s="292" t="s">
        <v>290</v>
      </c>
      <c r="I18" s="292"/>
      <c r="J18" s="292"/>
      <c r="K18" s="292"/>
      <c r="L18" s="292"/>
    </row>
    <row r="19" spans="1:12" x14ac:dyDescent="0.3">
      <c r="B19" s="293" t="s">
        <v>243</v>
      </c>
      <c r="H19" s="294"/>
      <c r="I19" s="233"/>
      <c r="J19" s="233"/>
      <c r="K19" s="233"/>
      <c r="L19" s="233"/>
    </row>
    <row r="20" spans="1:12" ht="33" customHeight="1" x14ac:dyDescent="0.3">
      <c r="B20" s="248" t="s">
        <v>385</v>
      </c>
      <c r="C20" s="295"/>
      <c r="D20" s="295"/>
      <c r="E20" s="295"/>
      <c r="F20" s="295"/>
      <c r="H20" s="228" t="s">
        <v>391</v>
      </c>
      <c r="I20" s="296" t="s">
        <v>289</v>
      </c>
    </row>
    <row r="21" spans="1:12" x14ac:dyDescent="0.3">
      <c r="B21" s="297"/>
      <c r="C21" s="297"/>
      <c r="D21" s="297"/>
      <c r="E21" s="297"/>
      <c r="F21" s="297"/>
      <c r="H21" s="117" t="s">
        <v>1</v>
      </c>
      <c r="I21" s="117" t="s">
        <v>2</v>
      </c>
      <c r="J21" s="117" t="s">
        <v>19</v>
      </c>
      <c r="K21" s="117" t="s">
        <v>3</v>
      </c>
      <c r="L21" s="118" t="s">
        <v>20</v>
      </c>
    </row>
    <row r="22" spans="1:12" x14ac:dyDescent="0.3">
      <c r="B22" s="297"/>
      <c r="C22" s="297"/>
      <c r="D22" s="297"/>
      <c r="E22" s="297"/>
      <c r="F22" s="297"/>
      <c r="H22" s="249" t="s">
        <v>235</v>
      </c>
      <c r="I22" s="250"/>
      <c r="J22" s="250"/>
      <c r="K22" s="250"/>
      <c r="L22" s="251">
        <f>J22*59</f>
        <v>0</v>
      </c>
    </row>
    <row r="23" spans="1:12" x14ac:dyDescent="0.3">
      <c r="B23" s="297"/>
      <c r="C23" s="297"/>
      <c r="D23" s="297"/>
      <c r="E23" s="297"/>
      <c r="F23" s="297"/>
      <c r="H23" s="167" t="s">
        <v>231</v>
      </c>
      <c r="I23" s="167" t="s">
        <v>232</v>
      </c>
      <c r="J23" s="122"/>
      <c r="K23" s="141">
        <v>1146</v>
      </c>
      <c r="L23" s="124">
        <f>J23*K23</f>
        <v>0</v>
      </c>
    </row>
    <row r="24" spans="1:12" x14ac:dyDescent="0.3">
      <c r="B24" s="297"/>
      <c r="C24" s="297"/>
      <c r="D24" s="297"/>
      <c r="E24" s="297"/>
      <c r="F24" s="297"/>
      <c r="H24" s="167" t="s">
        <v>233</v>
      </c>
      <c r="I24" s="167" t="s">
        <v>232</v>
      </c>
      <c r="J24" s="122"/>
      <c r="K24" s="141">
        <v>1184</v>
      </c>
      <c r="L24" s="124">
        <f>J24*K24</f>
        <v>0</v>
      </c>
    </row>
    <row r="25" spans="1:12" x14ac:dyDescent="0.3">
      <c r="B25" s="297"/>
      <c r="C25" s="297"/>
      <c r="D25" s="297"/>
      <c r="E25" s="297"/>
      <c r="F25" s="297"/>
      <c r="H25" s="167" t="s">
        <v>234</v>
      </c>
      <c r="I25" s="167" t="s">
        <v>232</v>
      </c>
      <c r="J25" s="122"/>
      <c r="K25" s="141">
        <v>1319</v>
      </c>
      <c r="L25" s="124">
        <f>J25*K25</f>
        <v>0</v>
      </c>
    </row>
    <row r="26" spans="1:12" x14ac:dyDescent="0.3">
      <c r="B26" s="297"/>
      <c r="C26" s="297"/>
      <c r="D26" s="297"/>
      <c r="E26" s="297"/>
      <c r="F26" s="297"/>
    </row>
    <row r="27" spans="1:12" x14ac:dyDescent="0.3">
      <c r="B27" s="297"/>
      <c r="C27" s="297"/>
      <c r="D27" s="297"/>
      <c r="E27" s="297"/>
      <c r="F27" s="297"/>
    </row>
    <row r="28" spans="1:12" x14ac:dyDescent="0.3">
      <c r="B28" s="297"/>
      <c r="C28" s="297"/>
      <c r="D28" s="297"/>
      <c r="E28" s="297"/>
      <c r="F28" s="297"/>
    </row>
    <row r="29" spans="1:12" x14ac:dyDescent="0.3">
      <c r="B29" s="297"/>
      <c r="C29" s="297"/>
      <c r="D29" s="297"/>
      <c r="E29" s="297"/>
      <c r="F29" s="297"/>
    </row>
    <row r="30" spans="1:12" x14ac:dyDescent="0.3">
      <c r="B30" s="297"/>
      <c r="C30" s="297"/>
      <c r="D30" s="297"/>
      <c r="E30" s="297"/>
      <c r="F30" s="297"/>
    </row>
    <row r="31" spans="1:12" x14ac:dyDescent="0.3">
      <c r="B31" s="297"/>
      <c r="C31" s="297"/>
      <c r="D31" s="297"/>
      <c r="E31" s="297"/>
      <c r="F31" s="297"/>
    </row>
    <row r="32" spans="1:12" x14ac:dyDescent="0.3">
      <c r="B32" s="297"/>
      <c r="C32" s="297"/>
      <c r="D32" s="297"/>
      <c r="E32" s="297"/>
      <c r="F32" s="297"/>
    </row>
    <row r="33" spans="2:6" x14ac:dyDescent="0.3">
      <c r="B33" s="298"/>
      <c r="C33" s="298"/>
      <c r="D33" s="298"/>
      <c r="E33" s="298"/>
      <c r="F33" s="298"/>
    </row>
    <row r="34" spans="2:6" x14ac:dyDescent="0.3">
      <c r="B34" s="298"/>
      <c r="C34" s="298"/>
      <c r="D34" s="298"/>
      <c r="E34" s="298"/>
      <c r="F34" s="298"/>
    </row>
    <row r="35" spans="2:6" x14ac:dyDescent="0.3">
      <c r="B35" s="298"/>
      <c r="C35" s="298"/>
      <c r="D35" s="298"/>
      <c r="E35" s="298"/>
      <c r="F35" s="298"/>
    </row>
    <row r="36" spans="2:6" x14ac:dyDescent="0.3">
      <c r="B36" s="298"/>
      <c r="C36" s="298"/>
      <c r="D36" s="298"/>
      <c r="E36" s="298"/>
      <c r="F36" s="298"/>
    </row>
    <row r="37" spans="2:6" x14ac:dyDescent="0.3">
      <c r="B37" s="298"/>
      <c r="C37" s="298"/>
      <c r="D37" s="298"/>
      <c r="E37" s="298"/>
      <c r="F37" s="298"/>
    </row>
    <row r="38" spans="2:6" x14ac:dyDescent="0.3">
      <c r="B38" s="298"/>
      <c r="C38" s="298"/>
      <c r="D38" s="298"/>
      <c r="E38" s="298"/>
      <c r="F38" s="298"/>
    </row>
    <row r="39" spans="2:6" x14ac:dyDescent="0.3">
      <c r="B39" s="298"/>
      <c r="C39" s="298"/>
      <c r="D39" s="298"/>
      <c r="E39" s="298"/>
      <c r="F39" s="298"/>
    </row>
    <row r="40" spans="2:6" x14ac:dyDescent="0.3">
      <c r="B40" s="298"/>
      <c r="C40" s="298"/>
      <c r="D40" s="298"/>
      <c r="E40" s="298"/>
      <c r="F40" s="298"/>
    </row>
    <row r="41" spans="2:6" ht="83.5" customHeight="1" x14ac:dyDescent="0.3">
      <c r="B41" s="298"/>
      <c r="C41" s="298"/>
      <c r="D41" s="298"/>
      <c r="E41" s="298"/>
      <c r="F41" s="298"/>
    </row>
  </sheetData>
  <sheetProtection algorithmName="SHA-512" hashValue="C37sTrF1TkqawS5woju344ep1IsOqToP7WGQSRVGgwdf2qwzSKa/uVLBeXSez9qOwtro+LYo+2ZHvr5q32QA1A==" saltValue="Xl8IJpgPlqlJhQoueV/knw=="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1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9" ht="23" x14ac:dyDescent="0.5">
      <c r="B1" s="110" t="s">
        <v>75</v>
      </c>
      <c r="C1" s="111"/>
      <c r="D1" s="111"/>
      <c r="E1" s="246">
        <f>SUM(F:F)</f>
        <v>135</v>
      </c>
      <c r="F1" s="246"/>
    </row>
    <row r="2" spans="2:9" x14ac:dyDescent="0.3">
      <c r="D2" s="112"/>
      <c r="E2" s="247" t="s">
        <v>76</v>
      </c>
      <c r="F2" s="247"/>
    </row>
    <row r="3" spans="2:9" x14ac:dyDescent="0.3">
      <c r="B3" s="125" t="s">
        <v>111</v>
      </c>
      <c r="C3" s="114"/>
      <c r="D3" s="115"/>
      <c r="E3" s="115"/>
      <c r="F3" s="116"/>
    </row>
    <row r="4" spans="2:9" s="119" customFormat="1" x14ac:dyDescent="0.3">
      <c r="B4" s="117" t="s">
        <v>1</v>
      </c>
      <c r="C4" s="117" t="s">
        <v>2</v>
      </c>
      <c r="D4" s="117" t="s">
        <v>19</v>
      </c>
      <c r="E4" s="117" t="s">
        <v>3</v>
      </c>
      <c r="F4" s="118" t="s">
        <v>20</v>
      </c>
    </row>
    <row r="5" spans="2:9" x14ac:dyDescent="0.3">
      <c r="B5" s="167" t="s">
        <v>276</v>
      </c>
      <c r="C5" s="167" t="s">
        <v>12</v>
      </c>
      <c r="D5" s="122">
        <v>1</v>
      </c>
      <c r="E5" s="141">
        <v>79</v>
      </c>
      <c r="F5" s="124">
        <f>D5*E5</f>
        <v>79</v>
      </c>
    </row>
    <row r="6" spans="2:9" x14ac:dyDescent="0.3">
      <c r="B6" s="167" t="s">
        <v>112</v>
      </c>
      <c r="C6" s="167" t="s">
        <v>4</v>
      </c>
      <c r="D6" s="122"/>
      <c r="E6" s="141">
        <v>442</v>
      </c>
      <c r="F6" s="124">
        <f>D6*E6</f>
        <v>0</v>
      </c>
    </row>
    <row r="7" spans="2:9" x14ac:dyDescent="0.3">
      <c r="B7" s="167" t="s">
        <v>113</v>
      </c>
      <c r="C7" s="167" t="s">
        <v>12</v>
      </c>
      <c r="D7" s="122"/>
      <c r="E7" s="141">
        <v>113</v>
      </c>
      <c r="F7" s="124">
        <f>D7*E7</f>
        <v>0</v>
      </c>
    </row>
    <row r="8" spans="2:9" x14ac:dyDescent="0.3">
      <c r="B8" s="167" t="s">
        <v>114</v>
      </c>
      <c r="C8" s="167" t="s">
        <v>12</v>
      </c>
      <c r="D8" s="122">
        <v>1</v>
      </c>
      <c r="E8" s="141">
        <v>56</v>
      </c>
      <c r="F8" s="124">
        <f>D8*E8</f>
        <v>56</v>
      </c>
    </row>
    <row r="9" spans="2:9" x14ac:dyDescent="0.3">
      <c r="G9" s="126"/>
      <c r="H9" s="126"/>
      <c r="I9" s="126"/>
    </row>
    <row r="10" spans="2:9" x14ac:dyDescent="0.3">
      <c r="B10" s="171"/>
    </row>
  </sheetData>
  <sheetProtection algorithmName="SHA-512" hashValue="eZQT/JXZTm8NsvnRLTapDdJW8DP5C9u8IxMOOySOm3dqZK8ba7bwRkCO7xzo1jgLMqy3ouTqIniYG9AgNhsVVw==" saltValue="CcKTZgaO/DJ+rPuj5TumLQ==" spinCount="100000" sheet="1" formatColumns="0" formatRows="0"/>
  <mergeCells count="2">
    <mergeCell ref="E2:F2"/>
    <mergeCell ref="E1:F1"/>
  </mergeCells>
  <dataValidations count="1">
    <dataValidation type="whole" operator="greaterThanOrEqual" allowBlank="1" showInputMessage="1" showErrorMessage="1" sqref="D5:D8"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3" width="5" style="2" hidden="1" customWidth="1"/>
    <col min="14" max="16384" width="8.6640625" style="2"/>
  </cols>
  <sheetData>
    <row r="1" spans="2:14" ht="23" x14ac:dyDescent="0.5">
      <c r="B1" s="110" t="s">
        <v>75</v>
      </c>
      <c r="C1" s="111"/>
      <c r="D1" s="111"/>
      <c r="E1" s="246">
        <f>SUM(F:F)</f>
        <v>0</v>
      </c>
      <c r="F1" s="246"/>
      <c r="H1" s="110" t="s">
        <v>59</v>
      </c>
      <c r="I1" s="111"/>
      <c r="J1" s="111"/>
      <c r="K1" s="246">
        <f>SUM(L:L)</f>
        <v>0</v>
      </c>
      <c r="L1" s="246"/>
      <c r="M1" s="2" t="s">
        <v>172</v>
      </c>
    </row>
    <row r="2" spans="2:14" ht="29" customHeight="1" x14ac:dyDescent="0.3">
      <c r="D2" s="112"/>
      <c r="E2" s="247" t="s">
        <v>76</v>
      </c>
      <c r="F2" s="247"/>
      <c r="H2" s="257" t="s">
        <v>227</v>
      </c>
      <c r="I2" s="278"/>
      <c r="J2" s="278"/>
      <c r="K2" s="247" t="s">
        <v>76</v>
      </c>
      <c r="L2" s="247"/>
      <c r="M2" s="2" t="s">
        <v>173</v>
      </c>
    </row>
    <row r="3" spans="2:14" x14ac:dyDescent="0.3">
      <c r="B3" s="125" t="s">
        <v>115</v>
      </c>
      <c r="C3" s="114"/>
      <c r="D3" s="115"/>
      <c r="E3" s="115"/>
      <c r="F3" s="116"/>
      <c r="H3" s="125" t="s">
        <v>117</v>
      </c>
      <c r="I3" s="114"/>
      <c r="J3" s="115"/>
      <c r="K3" s="115"/>
      <c r="L3" s="116"/>
      <c r="M3" s="2" t="s">
        <v>174</v>
      </c>
    </row>
    <row r="4" spans="2:14" s="119" customFormat="1" ht="26" x14ac:dyDescent="0.3">
      <c r="B4" s="117" t="s">
        <v>1</v>
      </c>
      <c r="C4" s="117" t="s">
        <v>2</v>
      </c>
      <c r="D4" s="117" t="s">
        <v>19</v>
      </c>
      <c r="E4" s="117" t="s">
        <v>3</v>
      </c>
      <c r="F4" s="118" t="s">
        <v>20</v>
      </c>
      <c r="H4" s="117" t="s">
        <v>1</v>
      </c>
      <c r="I4" s="117" t="s">
        <v>2</v>
      </c>
      <c r="J4" s="117" t="s">
        <v>19</v>
      </c>
      <c r="K4" s="117" t="s">
        <v>192</v>
      </c>
      <c r="L4" s="118" t="s">
        <v>20</v>
      </c>
    </row>
    <row r="5" spans="2:14" x14ac:dyDescent="0.3">
      <c r="B5" s="167" t="s">
        <v>277</v>
      </c>
      <c r="C5" s="167" t="s">
        <v>12</v>
      </c>
      <c r="D5" s="122"/>
      <c r="E5" s="141">
        <v>330</v>
      </c>
      <c r="F5" s="124">
        <f>D5*E5</f>
        <v>0</v>
      </c>
      <c r="H5" s="252" t="s">
        <v>208</v>
      </c>
      <c r="I5" s="253"/>
      <c r="J5" s="253"/>
      <c r="K5" s="253"/>
      <c r="L5" s="254"/>
    </row>
    <row r="6" spans="2:14" ht="25" x14ac:dyDescent="0.3">
      <c r="B6" s="167" t="s">
        <v>8</v>
      </c>
      <c r="C6" s="167" t="s">
        <v>116</v>
      </c>
      <c r="D6" s="122"/>
      <c r="E6" s="154" t="s">
        <v>10</v>
      </c>
      <c r="F6" s="124"/>
      <c r="H6" s="280" t="s">
        <v>118</v>
      </c>
      <c r="I6" s="255" t="s">
        <v>13</v>
      </c>
      <c r="J6" s="122"/>
      <c r="K6" s="141">
        <v>905</v>
      </c>
      <c r="L6" s="124">
        <f>J6*K6</f>
        <v>0</v>
      </c>
      <c r="N6" s="170"/>
    </row>
    <row r="7" spans="2:14" x14ac:dyDescent="0.3">
      <c r="H7" s="280" t="s">
        <v>209</v>
      </c>
      <c r="I7" s="281"/>
      <c r="J7" s="122"/>
      <c r="K7" s="141">
        <v>1178</v>
      </c>
      <c r="L7" s="124">
        <f t="shared" ref="L7:L8" si="0">J7*K7</f>
        <v>0</v>
      </c>
      <c r="N7" s="170"/>
    </row>
    <row r="8" spans="2:14" x14ac:dyDescent="0.3">
      <c r="B8" s="256" t="s">
        <v>291</v>
      </c>
      <c r="C8" s="290"/>
      <c r="D8" s="290"/>
      <c r="E8" s="290"/>
      <c r="F8" s="290"/>
      <c r="H8" s="280" t="s">
        <v>210</v>
      </c>
      <c r="I8" s="282"/>
      <c r="J8" s="122"/>
      <c r="K8" s="141">
        <v>1619</v>
      </c>
      <c r="L8" s="124">
        <f t="shared" si="0"/>
        <v>0</v>
      </c>
      <c r="N8" s="170"/>
    </row>
    <row r="9" spans="2:14" x14ac:dyDescent="0.3">
      <c r="B9" s="290"/>
      <c r="C9" s="290"/>
      <c r="D9" s="290"/>
      <c r="E9" s="290"/>
      <c r="F9" s="290"/>
      <c r="H9" s="252" t="s">
        <v>244</v>
      </c>
      <c r="I9" s="253"/>
      <c r="J9" s="253"/>
      <c r="K9" s="253"/>
      <c r="L9" s="254"/>
      <c r="N9" s="170"/>
    </row>
    <row r="10" spans="2:14" x14ac:dyDescent="0.3">
      <c r="B10" s="290"/>
      <c r="C10" s="290"/>
      <c r="D10" s="290"/>
      <c r="E10" s="290"/>
      <c r="F10" s="290"/>
      <c r="H10" s="280" t="s">
        <v>118</v>
      </c>
      <c r="I10" s="255" t="s">
        <v>13</v>
      </c>
      <c r="J10" s="122"/>
      <c r="K10" s="141">
        <v>960</v>
      </c>
      <c r="L10" s="124">
        <f>J10*K10</f>
        <v>0</v>
      </c>
      <c r="N10" s="170"/>
    </row>
    <row r="11" spans="2:14" x14ac:dyDescent="0.3">
      <c r="B11" s="290"/>
      <c r="C11" s="290"/>
      <c r="D11" s="290"/>
      <c r="E11" s="290"/>
      <c r="F11" s="290"/>
      <c r="H11" s="280" t="s">
        <v>209</v>
      </c>
      <c r="I11" s="281"/>
      <c r="J11" s="122"/>
      <c r="K11" s="141">
        <v>1240</v>
      </c>
      <c r="L11" s="124">
        <f>J11*K11</f>
        <v>0</v>
      </c>
      <c r="N11" s="170"/>
    </row>
    <row r="12" spans="2:14" x14ac:dyDescent="0.3">
      <c r="B12" s="290"/>
      <c r="C12" s="290"/>
      <c r="D12" s="290"/>
      <c r="E12" s="290"/>
      <c r="F12" s="290"/>
      <c r="H12" s="280" t="s">
        <v>210</v>
      </c>
      <c r="I12" s="282"/>
      <c r="J12" s="122"/>
      <c r="K12" s="141">
        <v>1651</v>
      </c>
      <c r="L12" s="124">
        <f t="shared" ref="L12" si="1">J12*K12</f>
        <v>0</v>
      </c>
      <c r="N12" s="170"/>
    </row>
    <row r="13" spans="2:14" x14ac:dyDescent="0.3">
      <c r="B13" s="290"/>
      <c r="C13" s="290"/>
      <c r="D13" s="290"/>
      <c r="E13" s="290"/>
      <c r="F13" s="290"/>
      <c r="H13" s="252" t="s">
        <v>245</v>
      </c>
      <c r="I13" s="253"/>
      <c r="J13" s="253"/>
      <c r="K13" s="253"/>
      <c r="L13" s="254"/>
      <c r="N13" s="170"/>
    </row>
    <row r="14" spans="2:14" x14ac:dyDescent="0.3">
      <c r="B14" s="290"/>
      <c r="C14" s="290"/>
      <c r="D14" s="290"/>
      <c r="E14" s="290"/>
      <c r="F14" s="290"/>
      <c r="H14" s="280" t="s">
        <v>118</v>
      </c>
      <c r="I14" s="255" t="s">
        <v>13</v>
      </c>
      <c r="J14" s="122"/>
      <c r="K14" s="141">
        <v>635</v>
      </c>
      <c r="L14" s="124">
        <f>J14*K14</f>
        <v>0</v>
      </c>
      <c r="N14" s="170"/>
    </row>
    <row r="15" spans="2:14" x14ac:dyDescent="0.3">
      <c r="B15" s="290"/>
      <c r="C15" s="290"/>
      <c r="D15" s="290"/>
      <c r="E15" s="290"/>
      <c r="F15" s="290"/>
      <c r="H15" s="280" t="s">
        <v>209</v>
      </c>
      <c r="I15" s="281"/>
      <c r="J15" s="122"/>
      <c r="K15" s="141">
        <v>712</v>
      </c>
      <c r="L15" s="124">
        <f t="shared" ref="L15:L16" si="2">J15*K15</f>
        <v>0</v>
      </c>
      <c r="N15" s="170"/>
    </row>
    <row r="16" spans="2:14" x14ac:dyDescent="0.3">
      <c r="B16" s="290"/>
      <c r="C16" s="290"/>
      <c r="D16" s="290"/>
      <c r="E16" s="290"/>
      <c r="F16" s="290"/>
      <c r="H16" s="280" t="s">
        <v>210</v>
      </c>
      <c r="I16" s="282"/>
      <c r="J16" s="122"/>
      <c r="K16" s="141">
        <v>1166</v>
      </c>
      <c r="L16" s="124">
        <f t="shared" si="2"/>
        <v>0</v>
      </c>
      <c r="N16" s="170"/>
    </row>
    <row r="17" spans="2:12" ht="25" x14ac:dyDescent="0.3">
      <c r="B17" s="290"/>
      <c r="C17" s="290"/>
      <c r="D17" s="290"/>
      <c r="E17" s="290"/>
      <c r="F17" s="290"/>
      <c r="H17" s="284" t="s">
        <v>211</v>
      </c>
      <c r="I17" s="163" t="s">
        <v>119</v>
      </c>
      <c r="J17" s="285"/>
      <c r="K17" s="127" t="s">
        <v>121</v>
      </c>
      <c r="L17" s="124"/>
    </row>
    <row r="18" spans="2:12" ht="25" x14ac:dyDescent="0.3">
      <c r="B18" s="290"/>
      <c r="C18" s="290"/>
      <c r="D18" s="290"/>
      <c r="E18" s="290"/>
      <c r="F18" s="290"/>
      <c r="H18" s="284" t="s">
        <v>88</v>
      </c>
      <c r="I18" s="163" t="s">
        <v>13</v>
      </c>
      <c r="J18" s="285"/>
      <c r="K18" s="141">
        <v>28</v>
      </c>
      <c r="L18" s="124">
        <f>J18*K18</f>
        <v>0</v>
      </c>
    </row>
    <row r="19" spans="2:12" ht="25" x14ac:dyDescent="0.3">
      <c r="B19" s="290"/>
      <c r="C19" s="290"/>
      <c r="D19" s="290"/>
      <c r="E19" s="290"/>
      <c r="F19" s="290"/>
      <c r="H19" s="284" t="s">
        <v>120</v>
      </c>
      <c r="I19" s="163" t="s">
        <v>13</v>
      </c>
      <c r="J19" s="285"/>
      <c r="K19" s="141">
        <v>31</v>
      </c>
      <c r="L19" s="124">
        <f>J19*K19</f>
        <v>0</v>
      </c>
    </row>
    <row r="20" spans="2:12" ht="34" customHeight="1" x14ac:dyDescent="0.3">
      <c r="B20" s="290"/>
      <c r="C20" s="290"/>
      <c r="D20" s="290"/>
      <c r="E20" s="290"/>
      <c r="F20" s="290"/>
      <c r="H20" s="291"/>
      <c r="I20" s="257"/>
      <c r="J20" s="257"/>
      <c r="K20" s="257"/>
      <c r="L20" s="257"/>
    </row>
    <row r="21" spans="2:12" x14ac:dyDescent="0.3">
      <c r="B21" s="290"/>
      <c r="C21" s="290"/>
      <c r="D21" s="290"/>
      <c r="E21" s="290"/>
      <c r="F21" s="290"/>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ht="26" customHeight="1" x14ac:dyDescent="0.3">
      <c r="B40" s="278"/>
      <c r="C40" s="278"/>
      <c r="D40" s="278"/>
      <c r="E40" s="278"/>
      <c r="F40" s="278"/>
    </row>
  </sheetData>
  <sheetProtection algorithmName="SHA-512" hashValue="R6bBnLtLaAnm6g7ms7lTCHd0UD9w2LGL+nqcVMbgcCJ9QmdJLw9bZgRbev76bSRt1O0Ymrljkg1eEK21aWceLw==" saltValue="LKsnf4R3Icqi0Ry927hMFQ=="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2" customWidth="1"/>
    <col min="2" max="2" width="77.582031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6" ht="23" x14ac:dyDescent="0.5">
      <c r="B1" s="110" t="s">
        <v>75</v>
      </c>
      <c r="C1" s="111"/>
      <c r="D1" s="111"/>
      <c r="E1" s="246">
        <f>SUM(F:F)</f>
        <v>0</v>
      </c>
      <c r="F1" s="246"/>
    </row>
    <row r="2" spans="2:6" x14ac:dyDescent="0.3">
      <c r="D2" s="112"/>
      <c r="E2" s="247" t="s">
        <v>76</v>
      </c>
      <c r="F2" s="247"/>
    </row>
    <row r="3" spans="2:6" x14ac:dyDescent="0.3">
      <c r="B3" s="125" t="s">
        <v>122</v>
      </c>
      <c r="C3" s="114"/>
      <c r="D3" s="115"/>
      <c r="E3" s="115"/>
      <c r="F3" s="116"/>
    </row>
    <row r="4" spans="2:6" s="119" customFormat="1" x14ac:dyDescent="0.3">
      <c r="B4" s="117" t="s">
        <v>1</v>
      </c>
      <c r="C4" s="117" t="s">
        <v>2</v>
      </c>
      <c r="D4" s="117" t="s">
        <v>19</v>
      </c>
      <c r="E4" s="117" t="s">
        <v>3</v>
      </c>
      <c r="F4" s="118" t="s">
        <v>20</v>
      </c>
    </row>
    <row r="5" spans="2:6" x14ac:dyDescent="0.3">
      <c r="B5" s="167" t="s">
        <v>277</v>
      </c>
      <c r="C5" s="167" t="s">
        <v>12</v>
      </c>
      <c r="D5" s="122"/>
      <c r="E5" s="141">
        <v>113</v>
      </c>
      <c r="F5" s="124">
        <f t="shared" ref="F5:F10" si="0">D5*E5</f>
        <v>0</v>
      </c>
    </row>
    <row r="6" spans="2:6" x14ac:dyDescent="0.3">
      <c r="B6" s="279" t="s">
        <v>123</v>
      </c>
      <c r="C6" s="167" t="s">
        <v>12</v>
      </c>
      <c r="D6" s="122"/>
      <c r="E6" s="141">
        <v>494</v>
      </c>
      <c r="F6" s="124">
        <f t="shared" si="0"/>
        <v>0</v>
      </c>
    </row>
    <row r="7" spans="2:6" x14ac:dyDescent="0.3">
      <c r="B7" s="167" t="s">
        <v>124</v>
      </c>
      <c r="C7" s="167" t="s">
        <v>12</v>
      </c>
      <c r="D7" s="122"/>
      <c r="E7" s="141">
        <v>477</v>
      </c>
      <c r="F7" s="124">
        <f t="shared" si="0"/>
        <v>0</v>
      </c>
    </row>
    <row r="8" spans="2:6" ht="25" x14ac:dyDescent="0.3">
      <c r="B8" s="284" t="s">
        <v>212</v>
      </c>
      <c r="C8" s="167" t="s">
        <v>297</v>
      </c>
      <c r="D8" s="122"/>
      <c r="E8" s="141">
        <v>1258</v>
      </c>
      <c r="F8" s="124">
        <f t="shared" si="0"/>
        <v>0</v>
      </c>
    </row>
    <row r="9" spans="2:6" x14ac:dyDescent="0.3">
      <c r="B9" s="284" t="s">
        <v>129</v>
      </c>
      <c r="C9" s="167" t="s">
        <v>128</v>
      </c>
      <c r="D9" s="122"/>
      <c r="E9" s="141">
        <v>1025</v>
      </c>
      <c r="F9" s="124">
        <f t="shared" si="0"/>
        <v>0</v>
      </c>
    </row>
    <row r="10" spans="2:6" ht="25" x14ac:dyDescent="0.3">
      <c r="B10" s="284" t="s">
        <v>213</v>
      </c>
      <c r="C10" s="167" t="s">
        <v>125</v>
      </c>
      <c r="D10" s="122"/>
      <c r="E10" s="141">
        <v>2692</v>
      </c>
      <c r="F10" s="124">
        <f t="shared" si="0"/>
        <v>0</v>
      </c>
    </row>
    <row r="11" spans="2:6" ht="44" customHeight="1" x14ac:dyDescent="0.3">
      <c r="B11" s="284" t="s">
        <v>214</v>
      </c>
      <c r="C11" s="167" t="s">
        <v>125</v>
      </c>
      <c r="D11" s="122"/>
      <c r="E11" s="127" t="s">
        <v>121</v>
      </c>
      <c r="F11" s="124"/>
    </row>
    <row r="13" spans="2:6" x14ac:dyDescent="0.3">
      <c r="D13" s="2"/>
      <c r="F13" s="2"/>
    </row>
  </sheetData>
  <sheetProtection algorithmName="SHA-512" hashValue="pPWfOZnMWHgIEeXmUWmHhZZIkgdXmzUqx5I3mQfFKMCW6HJcM9/YV19FL0XlXYY7uRPs8NZ5Y2RMVGBP25t88Q==" saltValue="0GTeVa4t8EGz3LoX3UaiAQ=="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2023-24</TermName>
          <TermId xmlns="http://schemas.microsoft.com/office/infopath/2007/PartnerControls">14b77e06-08fa-4c61-9d1b-c5f3eb76ce53</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2199</Value>
    </TaxCatchAll>
    <IsSecure xmlns="138e79af-97e9-467e-b691-fc96845a5065">No</IsSecure>
    <_dlc_DocId xmlns="9390b88a-687a-4926-b94c-e3ac1c4de516">CORPGOV-694211001-157</_dlc_DocId>
    <_dlc_DocIdUrl xmlns="9390b88a-687a-4926-b94c-e3ac1c4de516">
      <Url>https://wessexwater.sharepoint.com/sites/SC0003/F013/_layouts/15/DocIdRedir.aspx?ID=CORPGOV-694211001-157</Url>
      <Description>CORPGOV-694211001-157</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2" ma:contentTypeDescription="" ma:contentTypeScope="" ma:versionID="d964b06fd6c7be98686cbe28f1f006b9">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86d92c399303ec7cc2c43d9455c8b3f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SharedContentType xmlns="Microsoft.SharePoint.Taxonomy.ContentTypeSync" SourceId="5893317c-9bf8-4bcb-b153-30688475ad4b" ContentTypeId="0x010100DEF460391E80A2479A3051B62F5365DD"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0AC15B-B7C2-4272-A261-1278B6EDF4C4}">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90b88a-687a-4926-b94c-e3ac1c4de516"/>
    <ds:schemaRef ds:uri="http://purl.org/dc/elements/1.1/"/>
    <ds:schemaRef ds:uri="http://schemas.microsoft.com/office/2006/metadata/properties"/>
    <ds:schemaRef ds:uri="db5a98da-cae3-496a-ade7-6a2c7b00b148"/>
    <ds:schemaRef ds:uri="d904aef1-6e8f-4269-837b-b3160206d03c"/>
    <ds:schemaRef ds:uri="138e79af-97e9-467e-b691-fc96845a5065"/>
    <ds:schemaRef ds:uri="http://www.w3.org/XML/1998/namespace"/>
    <ds:schemaRef ds:uri="http://purl.org/dc/dcmitype/"/>
  </ds:schemaRefs>
</ds:datastoreItem>
</file>

<file path=customXml/itemProps2.xml><?xml version="1.0" encoding="utf-8"?>
<ds:datastoreItem xmlns:ds="http://schemas.openxmlformats.org/officeDocument/2006/customXml" ds:itemID="{20EAD07D-6315-4A26-A3C1-42D31493C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38e79af-97e9-467e-b691-fc96845a5065"/>
    <ds:schemaRef ds:uri="9390b88a-687a-4926-b94c-e3ac1c4de516"/>
    <ds:schemaRef ds:uri="d904aef1-6e8f-4269-837b-b3160206d03c"/>
    <ds:schemaRef ds:uri="db5a98da-cae3-496a-ade7-6a2c7b00b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4.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5.xml><?xml version="1.0" encoding="utf-8"?>
<ds:datastoreItem xmlns:ds="http://schemas.openxmlformats.org/officeDocument/2006/customXml" ds:itemID="{556BBD48-4B7A-4EA7-992C-E29E2F70E9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 3</vt:lpstr>
      <vt:lpstr>Calculator</vt:lpstr>
      <vt:lpstr>s45</vt:lpstr>
      <vt:lpstr>s41</vt:lpstr>
      <vt:lpstr>s51</vt:lpstr>
      <vt:lpstr>s185</vt:lpstr>
      <vt:lpstr>s106|7</vt:lpstr>
      <vt:lpstr>s98</vt:lpstr>
      <vt:lpstr>s102</vt:lpstr>
      <vt:lpstr>s104</vt:lpstr>
      <vt:lpstr>s185 </vt:lpstr>
      <vt:lpstr>s146</vt:lpstr>
      <vt:lpstr>Other</vt:lpstr>
      <vt:lpstr>Permits</vt:lpstr>
      <vt:lpstr>Permits &amp; TTRO workings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2023-01-24T15:45:04Z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2199;#2023-24|14b77e06-08fa-4c61-9d1b-c5f3eb76ce53</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9a44bd9f-28f4-4789-bad4-f9dd7e081b47</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