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https://wessexwater.sharepoint.com/sites/SC0003/F013/CHAR002/"/>
    </mc:Choice>
  </mc:AlternateContent>
  <xr:revisionPtr revIDLastSave="0" documentId="13_ncr:1_{145BB102-734F-479E-8553-60768ACEED14}" xr6:coauthVersionLast="47" xr6:coauthVersionMax="47" xr10:uidLastSave="{00000000-0000-0000-0000-000000000000}"/>
  <workbookProtection workbookAlgorithmName="SHA-512" workbookHashValue="noZAP2z2zB3wDVXtzNdWra3tppvwXwnB2fhGxIgC6Wn9Tv8Vrn6iQtzr6ncFmCa+72Nscr/CG7CnmkmHzNIPRQ==" workbookSaltValue="MO53EVCFvBHDoBXkqyQ4Yg==" workbookSpinCount="100000" lockStructure="1"/>
  <bookViews>
    <workbookView xWindow="-120" yWindow="-16320" windowWidth="29040" windowHeight="15840" xr2:uid="{70C1AA1D-BA83-4990-86ED-1120C4C91D39}"/>
  </bookViews>
  <sheets>
    <sheet name="Scenario" sheetId="19" r:id="rId1"/>
    <sheet name="Calculator" sheetId="2" r:id="rId2"/>
    <sheet name="s45" sheetId="1" r:id="rId3"/>
    <sheet name="s41" sheetId="6" r:id="rId4"/>
    <sheet name="s51" sheetId="7" r:id="rId5"/>
    <sheet name="s185" sheetId="8" r:id="rId6"/>
    <sheet name="s106|7" sheetId="9" r:id="rId7"/>
    <sheet name="s98" sheetId="10" r:id="rId8"/>
    <sheet name="s102" sheetId="11" r:id="rId9"/>
    <sheet name="s104" sheetId="12" r:id="rId10"/>
    <sheet name="s185 " sheetId="13" r:id="rId11"/>
    <sheet name="s146" sheetId="5" r:id="rId12"/>
    <sheet name="Other" sheetId="14" r:id="rId13"/>
    <sheet name="Permits &amp; TTRO workings" sheetId="18" state="hidden" r:id="rId14"/>
    <sheet name="Permits" sheetId="16" state="hidden" r:id="rId15"/>
    <sheet name="Dropdowns" sheetId="15" state="hidden" r:id="rId16"/>
  </sheet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257</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257</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Hlk62571216" localSheetId="2">'s45'!$H$30</definedName>
    <definedName name="Pal_Workbook_GUID" hidden="1">"Z2GW74AZ8GSYM4MVQVT9DPHH"</definedName>
    <definedName name="_xlnm.Print_Area" localSheetId="2">'s45'!$B$1:$G$32</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8" i="16" l="1"/>
  <c r="C16" i="16"/>
  <c r="C17" i="16"/>
  <c r="F14" i="16"/>
  <c r="H14" i="16"/>
  <c r="J14" i="16"/>
  <c r="L14" i="16"/>
  <c r="N14" i="16"/>
  <c r="P14" i="16"/>
  <c r="R14" i="16"/>
  <c r="T14" i="16"/>
  <c r="V14" i="16"/>
  <c r="X14" i="16"/>
  <c r="Z14" i="16"/>
  <c r="AB14" i="16"/>
  <c r="AD14" i="16"/>
  <c r="AF14" i="16"/>
  <c r="AH14" i="16"/>
  <c r="AJ14" i="16"/>
  <c r="AL14" i="16"/>
  <c r="AN14" i="16"/>
  <c r="AP14" i="16"/>
  <c r="AR14" i="16"/>
  <c r="AT14" i="16"/>
  <c r="D14" i="16"/>
  <c r="D21" i="16"/>
  <c r="D20" i="16"/>
  <c r="D16" i="16"/>
  <c r="E16" i="16" s="1"/>
  <c r="D17" i="16"/>
  <c r="AU13" i="16"/>
  <c r="AS13" i="16"/>
  <c r="AQ13" i="16"/>
  <c r="AO13" i="16"/>
  <c r="AM13" i="16"/>
  <c r="AK13" i="16"/>
  <c r="AI13" i="16"/>
  <c r="AG13" i="16"/>
  <c r="AE13" i="16"/>
  <c r="AC13" i="16"/>
  <c r="AA13" i="16"/>
  <c r="Y13" i="16"/>
  <c r="W13" i="16"/>
  <c r="U13" i="16"/>
  <c r="S13" i="16"/>
  <c r="Q13" i="16"/>
  <c r="O13" i="16"/>
  <c r="M13" i="16"/>
  <c r="K13" i="16"/>
  <c r="I13" i="16"/>
  <c r="G13" i="16"/>
  <c r="E13" i="16"/>
  <c r="AU12" i="16"/>
  <c r="AS12" i="16"/>
  <c r="AQ12" i="16"/>
  <c r="AO12" i="16"/>
  <c r="AM12" i="16"/>
  <c r="AK12" i="16"/>
  <c r="AI12" i="16"/>
  <c r="AG12" i="16"/>
  <c r="AE12" i="16"/>
  <c r="AC12" i="16"/>
  <c r="AA12" i="16"/>
  <c r="Y12" i="16"/>
  <c r="W12" i="16"/>
  <c r="U12" i="16"/>
  <c r="S12" i="16"/>
  <c r="Q12" i="16"/>
  <c r="O12" i="16"/>
  <c r="M12" i="16"/>
  <c r="K12" i="16"/>
  <c r="I12" i="16"/>
  <c r="G12" i="16"/>
  <c r="E12" i="16"/>
  <c r="AU11" i="16"/>
  <c r="AS11" i="16"/>
  <c r="AQ11" i="16"/>
  <c r="AO11" i="16"/>
  <c r="AM11" i="16"/>
  <c r="AK11" i="16"/>
  <c r="AI11" i="16"/>
  <c r="AG11" i="16"/>
  <c r="AE11" i="16"/>
  <c r="AC11" i="16"/>
  <c r="AA11" i="16"/>
  <c r="Y11" i="16"/>
  <c r="W11" i="16"/>
  <c r="U11" i="16"/>
  <c r="S11" i="16"/>
  <c r="Q11" i="16"/>
  <c r="O11" i="16"/>
  <c r="M11" i="16"/>
  <c r="K11" i="16"/>
  <c r="I11" i="16"/>
  <c r="G11" i="16"/>
  <c r="E11" i="16"/>
  <c r="AU10" i="16"/>
  <c r="AS10" i="16"/>
  <c r="AQ10" i="16"/>
  <c r="AO10" i="16"/>
  <c r="AM10" i="16"/>
  <c r="AK10" i="16"/>
  <c r="AI10" i="16"/>
  <c r="AG10" i="16"/>
  <c r="AE10" i="16"/>
  <c r="AC10" i="16"/>
  <c r="AA10" i="16"/>
  <c r="Y10" i="16"/>
  <c r="W10" i="16"/>
  <c r="U10" i="16"/>
  <c r="S10" i="16"/>
  <c r="Q10" i="16"/>
  <c r="O10" i="16"/>
  <c r="M10" i="16"/>
  <c r="K10" i="16"/>
  <c r="I10" i="16"/>
  <c r="G10" i="16"/>
  <c r="E10" i="16"/>
  <c r="AU9" i="16"/>
  <c r="AS9" i="16"/>
  <c r="AQ9" i="16"/>
  <c r="AO9" i="16"/>
  <c r="AM9" i="16"/>
  <c r="AK9" i="16"/>
  <c r="AI9" i="16"/>
  <c r="AG9" i="16"/>
  <c r="AE9" i="16"/>
  <c r="AC9" i="16"/>
  <c r="AA9" i="16"/>
  <c r="Y9" i="16"/>
  <c r="W9" i="16"/>
  <c r="U9" i="16"/>
  <c r="S9" i="16"/>
  <c r="Q9" i="16"/>
  <c r="O9" i="16"/>
  <c r="M9" i="16"/>
  <c r="K9" i="16"/>
  <c r="I9" i="16"/>
  <c r="G9" i="16"/>
  <c r="E9" i="16"/>
  <c r="AU8" i="16"/>
  <c r="AS8" i="16"/>
  <c r="AQ8" i="16"/>
  <c r="AO8" i="16"/>
  <c r="AM8" i="16"/>
  <c r="AK8" i="16"/>
  <c r="AI8" i="16"/>
  <c r="AG8" i="16"/>
  <c r="AE8" i="16"/>
  <c r="AC8" i="16"/>
  <c r="AA8" i="16"/>
  <c r="Y8" i="16"/>
  <c r="W8" i="16"/>
  <c r="U8" i="16"/>
  <c r="S8" i="16"/>
  <c r="Q8" i="16"/>
  <c r="O8" i="16"/>
  <c r="M8" i="16"/>
  <c r="K8" i="16"/>
  <c r="I8" i="16"/>
  <c r="G8" i="16"/>
  <c r="E8" i="16"/>
  <c r="AU7" i="16"/>
  <c r="AS7" i="16"/>
  <c r="AQ7" i="16"/>
  <c r="AO7" i="16"/>
  <c r="AM7" i="16"/>
  <c r="AK7" i="16"/>
  <c r="AI7" i="16"/>
  <c r="AG7" i="16"/>
  <c r="AE7" i="16"/>
  <c r="AC7" i="16"/>
  <c r="AA7" i="16"/>
  <c r="Y7" i="16"/>
  <c r="W7" i="16"/>
  <c r="U7" i="16"/>
  <c r="S7" i="16"/>
  <c r="Q7" i="16"/>
  <c r="O7" i="16"/>
  <c r="M7" i="16"/>
  <c r="K7" i="16"/>
  <c r="I7" i="16"/>
  <c r="G7" i="16"/>
  <c r="E7" i="16"/>
  <c r="AU6" i="16"/>
  <c r="AS6" i="16"/>
  <c r="AQ6" i="16"/>
  <c r="AO6" i="16"/>
  <c r="AM6" i="16"/>
  <c r="AK6" i="16"/>
  <c r="AI6" i="16"/>
  <c r="AG6" i="16"/>
  <c r="AE6" i="16"/>
  <c r="AC6" i="16"/>
  <c r="AA6" i="16"/>
  <c r="Y6" i="16"/>
  <c r="W6" i="16"/>
  <c r="U6" i="16"/>
  <c r="S6" i="16"/>
  <c r="Q6" i="16"/>
  <c r="O6" i="16"/>
  <c r="M6" i="16"/>
  <c r="K6" i="16"/>
  <c r="I6" i="16"/>
  <c r="G6" i="16"/>
  <c r="E6" i="16"/>
  <c r="AU34" i="16"/>
  <c r="AS34" i="16"/>
  <c r="AQ34" i="16"/>
  <c r="AO34" i="16"/>
  <c r="AM34" i="16"/>
  <c r="AK34" i="16"/>
  <c r="AI34" i="16"/>
  <c r="AG34" i="16"/>
  <c r="AE34" i="16"/>
  <c r="AC34" i="16"/>
  <c r="AA34" i="16"/>
  <c r="Y34" i="16"/>
  <c r="W34" i="16"/>
  <c r="U34" i="16"/>
  <c r="S34" i="16"/>
  <c r="Q34" i="16"/>
  <c r="O34" i="16"/>
  <c r="M34" i="16"/>
  <c r="K34" i="16"/>
  <c r="I34" i="16"/>
  <c r="G34" i="16"/>
  <c r="E34" i="16"/>
  <c r="AU33" i="16"/>
  <c r="AS33" i="16"/>
  <c r="AQ33" i="16"/>
  <c r="AO33" i="16"/>
  <c r="AM33" i="16"/>
  <c r="AK33" i="16"/>
  <c r="AI33" i="16"/>
  <c r="AG33" i="16"/>
  <c r="AE33" i="16"/>
  <c r="AC33" i="16"/>
  <c r="AA33" i="16"/>
  <c r="Y33" i="16"/>
  <c r="W33" i="16"/>
  <c r="U33" i="16"/>
  <c r="S33" i="16"/>
  <c r="Q33" i="16"/>
  <c r="O33" i="16"/>
  <c r="M33" i="16"/>
  <c r="K33" i="16"/>
  <c r="I33" i="16"/>
  <c r="G33" i="16"/>
  <c r="E33" i="16"/>
  <c r="AU32" i="16"/>
  <c r="AS32" i="16"/>
  <c r="AQ32" i="16"/>
  <c r="AO32" i="16"/>
  <c r="AM32" i="16"/>
  <c r="AK32" i="16"/>
  <c r="AI32" i="16"/>
  <c r="AG32" i="16"/>
  <c r="AE32" i="16"/>
  <c r="AC32" i="16"/>
  <c r="AA32" i="16"/>
  <c r="Y32" i="16"/>
  <c r="W32" i="16"/>
  <c r="U32" i="16"/>
  <c r="S32" i="16"/>
  <c r="Q32" i="16"/>
  <c r="O32" i="16"/>
  <c r="M32" i="16"/>
  <c r="K32" i="16"/>
  <c r="I32" i="16"/>
  <c r="G32" i="16"/>
  <c r="E32" i="16"/>
  <c r="AU31" i="16"/>
  <c r="AS31" i="16"/>
  <c r="AQ31" i="16"/>
  <c r="AO31" i="16"/>
  <c r="AM31" i="16"/>
  <c r="AK31" i="16"/>
  <c r="AI31" i="16"/>
  <c r="AG31" i="16"/>
  <c r="AE31" i="16"/>
  <c r="AC31" i="16"/>
  <c r="AA31" i="16"/>
  <c r="Y31" i="16"/>
  <c r="W31" i="16"/>
  <c r="U31" i="16"/>
  <c r="S31" i="16"/>
  <c r="Q31" i="16"/>
  <c r="O31" i="16"/>
  <c r="M31" i="16"/>
  <c r="K31" i="16"/>
  <c r="I31" i="16"/>
  <c r="G31" i="16"/>
  <c r="E31" i="16"/>
  <c r="AU30" i="16"/>
  <c r="AS30" i="16"/>
  <c r="AQ30" i="16"/>
  <c r="AO30" i="16"/>
  <c r="AM30" i="16"/>
  <c r="AK30" i="16"/>
  <c r="AI30" i="16"/>
  <c r="AG30" i="16"/>
  <c r="AE30" i="16"/>
  <c r="AC30" i="16"/>
  <c r="AA30" i="16"/>
  <c r="Y30" i="16"/>
  <c r="W30" i="16"/>
  <c r="U30" i="16"/>
  <c r="S30" i="16"/>
  <c r="Q30" i="16"/>
  <c r="O30" i="16"/>
  <c r="M30" i="16"/>
  <c r="K30" i="16"/>
  <c r="I30" i="16"/>
  <c r="G30" i="16"/>
  <c r="E30" i="16"/>
  <c r="AU29" i="16"/>
  <c r="AS29" i="16"/>
  <c r="AQ29" i="16"/>
  <c r="AO29" i="16"/>
  <c r="AM29" i="16"/>
  <c r="AK29" i="16"/>
  <c r="AI29" i="16"/>
  <c r="AG29" i="16"/>
  <c r="AE29" i="16"/>
  <c r="AC29" i="16"/>
  <c r="AA29" i="16"/>
  <c r="Y29" i="16"/>
  <c r="W29" i="16"/>
  <c r="U29" i="16"/>
  <c r="S29" i="16"/>
  <c r="Q29" i="16"/>
  <c r="O29" i="16"/>
  <c r="M29" i="16"/>
  <c r="K29" i="16"/>
  <c r="I29" i="16"/>
  <c r="G29" i="16"/>
  <c r="E29" i="16"/>
  <c r="AU28" i="16"/>
  <c r="AS28" i="16"/>
  <c r="AQ28" i="16"/>
  <c r="AO28" i="16"/>
  <c r="AM28" i="16"/>
  <c r="AK28" i="16"/>
  <c r="AI28" i="16"/>
  <c r="AG28" i="16"/>
  <c r="AE28" i="16"/>
  <c r="AC28" i="16"/>
  <c r="AA28" i="16"/>
  <c r="Y28" i="16"/>
  <c r="W28" i="16"/>
  <c r="U28" i="16"/>
  <c r="S28" i="16"/>
  <c r="Q28" i="16"/>
  <c r="O28" i="16"/>
  <c r="M28" i="16"/>
  <c r="K28" i="16"/>
  <c r="I28" i="16"/>
  <c r="G28" i="16"/>
  <c r="E28" i="16"/>
  <c r="AU27" i="16"/>
  <c r="AS27" i="16"/>
  <c r="AQ27" i="16"/>
  <c r="AO27" i="16"/>
  <c r="AM27" i="16"/>
  <c r="AK27" i="16"/>
  <c r="AI27" i="16"/>
  <c r="AG27" i="16"/>
  <c r="AE27" i="16"/>
  <c r="AC27" i="16"/>
  <c r="AA27" i="16"/>
  <c r="Y27" i="16"/>
  <c r="W27" i="16"/>
  <c r="U27" i="16"/>
  <c r="S27" i="16"/>
  <c r="Q27" i="16"/>
  <c r="O27" i="16"/>
  <c r="M27" i="16"/>
  <c r="K27" i="16"/>
  <c r="I27" i="16"/>
  <c r="G27" i="16"/>
  <c r="E27" i="16"/>
  <c r="C36" i="16"/>
  <c r="D36" i="16"/>
  <c r="F36" i="16"/>
  <c r="H36" i="16"/>
  <c r="J36" i="16"/>
  <c r="L36" i="16"/>
  <c r="N36" i="16"/>
  <c r="P36" i="16"/>
  <c r="R36" i="16"/>
  <c r="T36" i="16"/>
  <c r="V36" i="16"/>
  <c r="X36" i="16"/>
  <c r="Z36" i="16"/>
  <c r="AB36" i="16"/>
  <c r="AD36" i="16"/>
  <c r="AF36" i="16"/>
  <c r="AH36" i="16"/>
  <c r="AJ36" i="16"/>
  <c r="AL36" i="16"/>
  <c r="AN36" i="16"/>
  <c r="AP36" i="16"/>
  <c r="AR36" i="16"/>
  <c r="AT36" i="16"/>
  <c r="C37" i="16"/>
  <c r="D37" i="16"/>
  <c r="F37" i="16"/>
  <c r="H37" i="16"/>
  <c r="J37" i="16"/>
  <c r="L37" i="16"/>
  <c r="N37" i="16"/>
  <c r="P37" i="16"/>
  <c r="R37" i="16"/>
  <c r="T37" i="16"/>
  <c r="V37" i="16"/>
  <c r="X37" i="16"/>
  <c r="Z37" i="16"/>
  <c r="AB37" i="16"/>
  <c r="AD37" i="16"/>
  <c r="AF37" i="16"/>
  <c r="AH37" i="16"/>
  <c r="AJ37" i="16"/>
  <c r="AL37" i="16"/>
  <c r="AN37" i="16"/>
  <c r="AP37" i="16"/>
  <c r="AR37" i="16"/>
  <c r="AT37" i="16"/>
  <c r="C38" i="16"/>
  <c r="D38" i="16"/>
  <c r="F38" i="16"/>
  <c r="H38" i="16"/>
  <c r="J38" i="16"/>
  <c r="L38" i="16"/>
  <c r="N38" i="16"/>
  <c r="P38" i="16"/>
  <c r="R38" i="16"/>
  <c r="T38" i="16"/>
  <c r="V38" i="16"/>
  <c r="X38" i="16"/>
  <c r="Z38" i="16"/>
  <c r="AB38" i="16"/>
  <c r="AD38" i="16"/>
  <c r="AF38" i="16"/>
  <c r="AH38" i="16"/>
  <c r="AJ38" i="16"/>
  <c r="AL38" i="16"/>
  <c r="AN38" i="16"/>
  <c r="AP38" i="16"/>
  <c r="AR38" i="16"/>
  <c r="AT38" i="16"/>
  <c r="C39" i="16"/>
  <c r="D39" i="16"/>
  <c r="F39" i="16"/>
  <c r="H39" i="16"/>
  <c r="J39" i="16"/>
  <c r="L39" i="16"/>
  <c r="N39" i="16"/>
  <c r="P39" i="16"/>
  <c r="R39" i="16"/>
  <c r="T39" i="16"/>
  <c r="V39" i="16"/>
  <c r="X39" i="16"/>
  <c r="Z39" i="16"/>
  <c r="AB39" i="16"/>
  <c r="AD39" i="16"/>
  <c r="AF39" i="16"/>
  <c r="AH39" i="16"/>
  <c r="AJ39" i="16"/>
  <c r="AL39" i="16"/>
  <c r="AN39" i="16"/>
  <c r="AP39" i="16"/>
  <c r="AR39" i="16"/>
  <c r="AT39" i="16"/>
  <c r="C40" i="16"/>
  <c r="D40" i="16"/>
  <c r="F40" i="16"/>
  <c r="H40" i="16"/>
  <c r="J40" i="16"/>
  <c r="L40" i="16"/>
  <c r="N40" i="16"/>
  <c r="P40" i="16"/>
  <c r="R40" i="16"/>
  <c r="T40" i="16"/>
  <c r="V40" i="16"/>
  <c r="X40" i="16"/>
  <c r="Z40" i="16"/>
  <c r="AB40" i="16"/>
  <c r="AD40" i="16"/>
  <c r="AF40" i="16"/>
  <c r="AH40" i="16"/>
  <c r="AJ40" i="16"/>
  <c r="AL40" i="16"/>
  <c r="AN40" i="16"/>
  <c r="AP40" i="16"/>
  <c r="AR40" i="16"/>
  <c r="AT40" i="16"/>
  <c r="C41" i="16"/>
  <c r="D41" i="16"/>
  <c r="F41" i="16"/>
  <c r="H41" i="16"/>
  <c r="J41" i="16"/>
  <c r="L41" i="16"/>
  <c r="N41" i="16"/>
  <c r="P41" i="16"/>
  <c r="R41" i="16"/>
  <c r="T41" i="16"/>
  <c r="V41" i="16"/>
  <c r="X41" i="16"/>
  <c r="Z41" i="16"/>
  <c r="AB41" i="16"/>
  <c r="AD41" i="16"/>
  <c r="AF41" i="16"/>
  <c r="AH41" i="16"/>
  <c r="AJ41" i="16"/>
  <c r="AL41" i="16"/>
  <c r="AN41" i="16"/>
  <c r="AP41" i="16"/>
  <c r="AR41" i="16"/>
  <c r="AT41" i="16"/>
  <c r="C42" i="16"/>
  <c r="D42" i="16"/>
  <c r="F42" i="16"/>
  <c r="H42" i="16"/>
  <c r="J42" i="16"/>
  <c r="L42" i="16"/>
  <c r="N42" i="16"/>
  <c r="P42" i="16"/>
  <c r="R42" i="16"/>
  <c r="T42" i="16"/>
  <c r="V42" i="16"/>
  <c r="X42" i="16"/>
  <c r="Z42" i="16"/>
  <c r="AB42" i="16"/>
  <c r="AD42" i="16"/>
  <c r="AF42" i="16"/>
  <c r="AH42" i="16"/>
  <c r="AJ42" i="16"/>
  <c r="AL42" i="16"/>
  <c r="AN42" i="16"/>
  <c r="AP42" i="16"/>
  <c r="AR42" i="16"/>
  <c r="AT42" i="16"/>
  <c r="C43" i="16"/>
  <c r="D43" i="16"/>
  <c r="F43" i="16"/>
  <c r="H43" i="16"/>
  <c r="J43" i="16"/>
  <c r="L43" i="16"/>
  <c r="N43" i="16"/>
  <c r="P43" i="16"/>
  <c r="R43" i="16"/>
  <c r="T43" i="16"/>
  <c r="V43" i="16"/>
  <c r="X43" i="16"/>
  <c r="Z43" i="16"/>
  <c r="AB43" i="16"/>
  <c r="AD43" i="16"/>
  <c r="AF43" i="16"/>
  <c r="AH43" i="16"/>
  <c r="AJ43" i="16"/>
  <c r="AL43" i="16"/>
  <c r="AN43" i="16"/>
  <c r="AP43" i="16"/>
  <c r="AR43" i="16"/>
  <c r="AT43" i="16"/>
  <c r="B37" i="16"/>
  <c r="B38" i="16"/>
  <c r="B39" i="16"/>
  <c r="B40" i="16"/>
  <c r="B41" i="16"/>
  <c r="B42" i="16"/>
  <c r="B43" i="16"/>
  <c r="B36" i="16"/>
  <c r="H18" i="18" l="1"/>
  <c r="H16" i="18" s="1"/>
  <c r="G18" i="18"/>
  <c r="G16" i="18" s="1"/>
  <c r="H3" i="18"/>
  <c r="H1" i="18" s="1"/>
  <c r="G3" i="18"/>
  <c r="G1" i="18" s="1"/>
  <c r="L24" i="2" l="1"/>
  <c r="F18" i="18" l="1"/>
  <c r="F16" i="18" s="1"/>
  <c r="E18" i="18"/>
  <c r="E16" i="18" s="1"/>
  <c r="F3" i="18"/>
  <c r="F1" i="18" s="1"/>
  <c r="E3" i="18"/>
  <c r="E1" i="18" s="1"/>
  <c r="D3" i="18"/>
  <c r="D1" i="18" s="1"/>
  <c r="C3" i="18"/>
  <c r="D18" i="18"/>
  <c r="D16" i="18" s="1"/>
  <c r="C18" i="18"/>
  <c r="C16" i="18" s="1"/>
  <c r="B14" i="18"/>
  <c r="B13" i="18"/>
  <c r="B12" i="18"/>
  <c r="B11" i="18"/>
  <c r="B10" i="18"/>
  <c r="B9" i="18"/>
  <c r="B8" i="18"/>
  <c r="B7" i="18"/>
  <c r="B6" i="18"/>
  <c r="B5" i="18"/>
  <c r="B4" i="18"/>
  <c r="B29" i="18"/>
  <c r="B28" i="18"/>
  <c r="B27" i="18"/>
  <c r="B26" i="18"/>
  <c r="B25" i="18"/>
  <c r="B24" i="18"/>
  <c r="B23" i="18"/>
  <c r="B22" i="18"/>
  <c r="B21" i="18"/>
  <c r="B20" i="18"/>
  <c r="B19" i="18"/>
  <c r="F19" i="18" l="1" a="1"/>
  <c r="F19" i="18" s="1"/>
  <c r="E19" i="18"/>
  <c r="D19" i="18" a="1"/>
  <c r="D19" i="18" s="1"/>
  <c r="H19" i="18" a="1"/>
  <c r="H19" i="18" s="1"/>
  <c r="C19" i="18"/>
  <c r="G19" i="18"/>
  <c r="C27" i="18"/>
  <c r="D27" i="18" a="1"/>
  <c r="D27" i="18" s="1"/>
  <c r="F27" i="18" a="1"/>
  <c r="F27" i="18" s="1"/>
  <c r="H27" i="18" a="1"/>
  <c r="H27" i="18" s="1"/>
  <c r="E27" i="18"/>
  <c r="G27" i="18"/>
  <c r="D9" i="18" a="1"/>
  <c r="D9" i="18" s="1"/>
  <c r="H9" i="18" a="1"/>
  <c r="H9" i="18" s="1"/>
  <c r="G9" i="18"/>
  <c r="D8" i="18" a="1"/>
  <c r="D8" i="18" s="1"/>
  <c r="H8" i="18" a="1"/>
  <c r="H8" i="18" s="1"/>
  <c r="G8" i="18"/>
  <c r="D10" i="18" a="1"/>
  <c r="D10" i="18" s="1"/>
  <c r="G10" i="18"/>
  <c r="H10" i="18" a="1"/>
  <c r="H10" i="18" s="1"/>
  <c r="D11" i="18" a="1"/>
  <c r="D11" i="18" s="1"/>
  <c r="G11" i="18"/>
  <c r="H11" i="18" a="1"/>
  <c r="H11" i="18" s="1"/>
  <c r="D12" i="18" a="1"/>
  <c r="D12" i="18" s="1"/>
  <c r="G12" i="18"/>
  <c r="H12" i="18" a="1"/>
  <c r="H12" i="18" s="1"/>
  <c r="E25" i="18"/>
  <c r="H25" i="18" a="1"/>
  <c r="H25" i="18" s="1"/>
  <c r="G25" i="18"/>
  <c r="F25" i="18" a="1"/>
  <c r="F25" i="18" s="1"/>
  <c r="C25" i="18"/>
  <c r="F20" i="14" s="1"/>
  <c r="D25" i="18" a="1"/>
  <c r="D25" i="18" s="1"/>
  <c r="G29" i="18"/>
  <c r="F29" i="18" a="1"/>
  <c r="F29" i="18" s="1"/>
  <c r="H29" i="18" a="1"/>
  <c r="H29" i="18" s="1"/>
  <c r="C29" i="18"/>
  <c r="D29" i="18" a="1"/>
  <c r="D29" i="18" s="1"/>
  <c r="E29" i="18"/>
  <c r="D22" i="18" a="1"/>
  <c r="D22" i="18" s="1"/>
  <c r="G22" i="18"/>
  <c r="H22" i="18" a="1"/>
  <c r="H22" i="18" s="1"/>
  <c r="C22" i="18"/>
  <c r="E22" i="18"/>
  <c r="F22" i="18" a="1"/>
  <c r="F22" i="18" s="1"/>
  <c r="F23" i="18" a="1"/>
  <c r="F23" i="18" s="1"/>
  <c r="D23" i="18" a="1"/>
  <c r="D23" i="18" s="1"/>
  <c r="C23" i="18"/>
  <c r="G23" i="18"/>
  <c r="H23" i="18" a="1"/>
  <c r="H23" i="18" s="1"/>
  <c r="E23" i="18"/>
  <c r="D5" i="18" a="1"/>
  <c r="D5" i="18" s="1"/>
  <c r="H5" i="18" a="1"/>
  <c r="H5" i="18" s="1"/>
  <c r="G5" i="18"/>
  <c r="D13" i="18" a="1"/>
  <c r="D13" i="18" s="1"/>
  <c r="H13" i="18" a="1"/>
  <c r="H13" i="18" s="1"/>
  <c r="G13" i="18"/>
  <c r="D7" i="18" a="1"/>
  <c r="D7" i="18" s="1"/>
  <c r="G7" i="18"/>
  <c r="H7" i="18" a="1"/>
  <c r="H7" i="18" s="1"/>
  <c r="F26" i="18" a="1"/>
  <c r="F26" i="18" s="1"/>
  <c r="G26" i="18"/>
  <c r="C26" i="18"/>
  <c r="H26" i="18" a="1"/>
  <c r="H26" i="18" s="1"/>
  <c r="D26" i="18" a="1"/>
  <c r="D26" i="18" s="1"/>
  <c r="E26" i="18"/>
  <c r="E20" i="18"/>
  <c r="H20" i="18" a="1"/>
  <c r="H20" i="18" s="1"/>
  <c r="D20" i="18" a="1"/>
  <c r="D20" i="18" s="1"/>
  <c r="F20" i="18" a="1"/>
  <c r="F20" i="18" s="1"/>
  <c r="C20" i="18"/>
  <c r="G20" i="18"/>
  <c r="G28" i="18"/>
  <c r="E28" i="18"/>
  <c r="C28" i="18"/>
  <c r="F28" i="18" a="1"/>
  <c r="F28" i="18" s="1"/>
  <c r="D28" i="18" a="1"/>
  <c r="D28" i="18" s="1"/>
  <c r="H28" i="18" a="1"/>
  <c r="H28" i="18" s="1"/>
  <c r="D21" i="18" a="1"/>
  <c r="D21" i="18" s="1"/>
  <c r="G21" i="18"/>
  <c r="H21" i="18" a="1"/>
  <c r="H21" i="18" s="1"/>
  <c r="C21" i="18"/>
  <c r="E21" i="18"/>
  <c r="F21" i="18" a="1"/>
  <c r="F21" i="18" s="1"/>
  <c r="G4" i="18"/>
  <c r="H4" i="18" a="1"/>
  <c r="H4" i="18" s="1"/>
  <c r="C4" i="18"/>
  <c r="G24" i="18"/>
  <c r="C24" i="18"/>
  <c r="H24" i="18" a="1"/>
  <c r="H24" i="18" s="1"/>
  <c r="D24" i="18" a="1"/>
  <c r="D24" i="18" s="1"/>
  <c r="E24" i="18"/>
  <c r="F24" i="18" a="1"/>
  <c r="F24" i="18" s="1"/>
  <c r="D6" i="18" a="1"/>
  <c r="D6" i="18" s="1"/>
  <c r="G6" i="18"/>
  <c r="H6" i="18" a="1"/>
  <c r="H6" i="18" s="1"/>
  <c r="C14" i="18"/>
  <c r="H14" i="18" a="1"/>
  <c r="H14" i="18" s="1"/>
  <c r="G14" i="18"/>
  <c r="F11" i="18" a="1"/>
  <c r="F11" i="18" s="1"/>
  <c r="E14" i="18"/>
  <c r="C11" i="18"/>
  <c r="F14" i="18" a="1"/>
  <c r="F14" i="18" s="1"/>
  <c r="F4" i="18" a="1"/>
  <c r="F4" i="18" s="1"/>
  <c r="E5" i="18"/>
  <c r="F5" i="18" a="1"/>
  <c r="F5" i="18" s="1"/>
  <c r="E8" i="18"/>
  <c r="E11" i="18"/>
  <c r="E6" i="18"/>
  <c r="E9" i="18"/>
  <c r="F8" i="18" a="1"/>
  <c r="F8" i="18" s="1"/>
  <c r="C8" i="18"/>
  <c r="F6" i="18" a="1"/>
  <c r="F6" i="18" s="1"/>
  <c r="F9" i="18" a="1"/>
  <c r="F9" i="18" s="1"/>
  <c r="E12" i="18"/>
  <c r="C1" i="18"/>
  <c r="E7" i="18"/>
  <c r="F12" i="18" a="1"/>
  <c r="F12" i="18" s="1"/>
  <c r="D14" i="18" a="1"/>
  <c r="D14" i="18" s="1"/>
  <c r="F7" i="18" a="1"/>
  <c r="F7" i="18" s="1"/>
  <c r="E10" i="18"/>
  <c r="E13" i="18"/>
  <c r="E4" i="18"/>
  <c r="F10" i="18" a="1"/>
  <c r="F10" i="18" s="1"/>
  <c r="F13" i="18" a="1"/>
  <c r="F13" i="18" s="1"/>
  <c r="C5" i="18"/>
  <c r="C6" i="18"/>
  <c r="C9" i="18"/>
  <c r="C12" i="18"/>
  <c r="D4" i="18" a="1"/>
  <c r="D4" i="18" s="1"/>
  <c r="C7" i="18"/>
  <c r="C13" i="18"/>
  <c r="C10" i="18"/>
  <c r="E21" i="16" l="1"/>
  <c r="E20" i="16"/>
  <c r="H16" i="16" s="1"/>
  <c r="E17" i="16"/>
  <c r="F29" i="14"/>
  <c r="F28" i="14"/>
  <c r="F27" i="14"/>
  <c r="F26" i="14"/>
  <c r="F25" i="14"/>
  <c r="F24" i="14"/>
  <c r="F23" i="14"/>
  <c r="F22" i="14"/>
  <c r="F21" i="14"/>
  <c r="E7" i="5"/>
  <c r="K23" i="2" l="1"/>
  <c r="M23" i="2" s="1"/>
  <c r="H17" i="16"/>
  <c r="L20" i="1"/>
  <c r="L21" i="1"/>
  <c r="K24" i="2" l="1"/>
  <c r="A3" i="15"/>
  <c r="A4" i="15"/>
  <c r="A2" i="15"/>
  <c r="F8" i="14"/>
  <c r="L4" i="12" l="1"/>
  <c r="L19" i="13"/>
  <c r="B3" i="15" l="1"/>
  <c r="B4" i="15"/>
  <c r="B2" i="15"/>
  <c r="F16" i="12" l="1"/>
  <c r="L22" i="8" l="1"/>
  <c r="L23" i="8"/>
  <c r="L24" i="8"/>
  <c r="L25" i="8"/>
  <c r="L16" i="13" l="1"/>
  <c r="L15" i="13"/>
  <c r="L14" i="13"/>
  <c r="L12" i="13"/>
  <c r="L11" i="13"/>
  <c r="L10" i="13"/>
  <c r="L7" i="13"/>
  <c r="L8" i="13"/>
  <c r="L6" i="13"/>
  <c r="F11" i="13"/>
  <c r="F12" i="13"/>
  <c r="F13" i="13"/>
  <c r="F7" i="12"/>
  <c r="F8" i="11"/>
  <c r="F9" i="11"/>
  <c r="F10" i="11"/>
  <c r="L11" i="10"/>
  <c r="L16" i="10"/>
  <c r="L15" i="10"/>
  <c r="L14" i="10"/>
  <c r="L12" i="10"/>
  <c r="L10" i="10"/>
  <c r="L7" i="10"/>
  <c r="L8" i="10"/>
  <c r="L6" i="10"/>
  <c r="L16" i="7"/>
  <c r="L22" i="1"/>
  <c r="L18" i="1"/>
  <c r="F24" i="12" l="1"/>
  <c r="F23" i="12"/>
  <c r="F22" i="7"/>
  <c r="F21" i="7"/>
  <c r="F20" i="7"/>
  <c r="F19" i="7"/>
  <c r="F18" i="7"/>
  <c r="K1" i="12" l="1"/>
  <c r="D11" i="12" s="1"/>
  <c r="F11" i="12" s="1"/>
  <c r="Q6" i="5"/>
  <c r="Q5" i="5"/>
  <c r="D13" i="12" l="1"/>
  <c r="F12" i="14"/>
  <c r="F8" i="12"/>
  <c r="F9" i="12"/>
  <c r="F10" i="12"/>
  <c r="F5" i="6" l="1"/>
  <c r="F6" i="6"/>
  <c r="L9" i="1"/>
  <c r="L10" i="1"/>
  <c r="L11" i="1"/>
  <c r="K1" i="13" l="1"/>
  <c r="L19" i="10"/>
  <c r="L18" i="10"/>
  <c r="D8" i="13" l="1"/>
  <c r="F8" i="13" s="1"/>
  <c r="F5" i="5" l="1"/>
  <c r="F12" i="5"/>
  <c r="F13" i="5" l="1"/>
  <c r="F14" i="5"/>
  <c r="F15" i="5"/>
  <c r="F16" i="14" l="1"/>
  <c r="F15" i="14"/>
  <c r="F14" i="14"/>
  <c r="F13" i="14"/>
  <c r="F5" i="14"/>
  <c r="J21" i="2" s="1"/>
  <c r="K19" i="5"/>
  <c r="M19" i="5" s="1"/>
  <c r="K18" i="5"/>
  <c r="M18" i="5" s="1"/>
  <c r="K17" i="5"/>
  <c r="M17" i="5" s="1"/>
  <c r="K16" i="5"/>
  <c r="M16" i="5" s="1"/>
  <c r="K15" i="5"/>
  <c r="M15" i="5" s="1"/>
  <c r="K14" i="5"/>
  <c r="M14" i="5" s="1"/>
  <c r="K13" i="5"/>
  <c r="M13" i="5" s="1"/>
  <c r="K12" i="5"/>
  <c r="M12" i="5" s="1"/>
  <c r="K11" i="5"/>
  <c r="M11" i="5" s="1"/>
  <c r="K10" i="5"/>
  <c r="M10" i="5" s="1"/>
  <c r="K9" i="5"/>
  <c r="M9" i="5" s="1"/>
  <c r="K8" i="5"/>
  <c r="M8" i="5" s="1"/>
  <c r="K7" i="5"/>
  <c r="M7" i="5" s="1"/>
  <c r="K6" i="5"/>
  <c r="M6" i="5" s="1"/>
  <c r="F6" i="5"/>
  <c r="K5" i="5"/>
  <c r="M5" i="5" s="1"/>
  <c r="F7" i="13"/>
  <c r="F10" i="13"/>
  <c r="F6" i="13"/>
  <c r="F5" i="13"/>
  <c r="F18" i="12"/>
  <c r="F17" i="12"/>
  <c r="F15" i="12"/>
  <c r="F12" i="12"/>
  <c r="F6" i="12"/>
  <c r="F5" i="12"/>
  <c r="F7" i="11"/>
  <c r="F6" i="11"/>
  <c r="F5" i="11"/>
  <c r="F5" i="10"/>
  <c r="F7" i="9"/>
  <c r="F6" i="9"/>
  <c r="F5" i="9"/>
  <c r="F18" i="8"/>
  <c r="L17" i="8"/>
  <c r="F17" i="8"/>
  <c r="L16" i="8"/>
  <c r="F16" i="8"/>
  <c r="L15" i="8"/>
  <c r="F15" i="8"/>
  <c r="L14" i="8"/>
  <c r="L13" i="8"/>
  <c r="L12" i="8"/>
  <c r="F12" i="8"/>
  <c r="L11" i="8"/>
  <c r="F11" i="8"/>
  <c r="L10" i="8"/>
  <c r="F10" i="8"/>
  <c r="L9" i="8"/>
  <c r="F9" i="8"/>
  <c r="L8" i="8"/>
  <c r="F8" i="8"/>
  <c r="L7" i="8"/>
  <c r="F7" i="8"/>
  <c r="L6" i="8"/>
  <c r="F6" i="8"/>
  <c r="F5" i="8"/>
  <c r="L20" i="7"/>
  <c r="L19" i="7"/>
  <c r="L18" i="7"/>
  <c r="L17" i="7"/>
  <c r="F14" i="7"/>
  <c r="F13" i="7"/>
  <c r="L15" i="7"/>
  <c r="F12" i="7"/>
  <c r="L14" i="7"/>
  <c r="F11" i="7"/>
  <c r="L13" i="7"/>
  <c r="L12" i="7"/>
  <c r="L11" i="7"/>
  <c r="L10" i="7"/>
  <c r="L5" i="7"/>
  <c r="L17" i="6"/>
  <c r="L16" i="6"/>
  <c r="L15" i="6"/>
  <c r="L14" i="6"/>
  <c r="L13" i="6"/>
  <c r="L12" i="6"/>
  <c r="L11" i="6"/>
  <c r="L10" i="6"/>
  <c r="L9" i="6"/>
  <c r="L8" i="6"/>
  <c r="F8" i="6"/>
  <c r="L7" i="6"/>
  <c r="F7" i="6"/>
  <c r="L6" i="6"/>
  <c r="L29" i="1"/>
  <c r="L28" i="1"/>
  <c r="L27" i="1"/>
  <c r="L26" i="1"/>
  <c r="L25" i="1"/>
  <c r="L23" i="1"/>
  <c r="L19" i="1"/>
  <c r="L16" i="1"/>
  <c r="L15" i="1"/>
  <c r="L14" i="1"/>
  <c r="L13" i="1"/>
  <c r="L12" i="1"/>
  <c r="F9" i="1"/>
  <c r="F8" i="1"/>
  <c r="L8" i="1"/>
  <c r="F7" i="1"/>
  <c r="F6" i="1"/>
  <c r="F5" i="1"/>
  <c r="K1" i="8" l="1"/>
  <c r="K7" i="2" s="1"/>
  <c r="K1" i="1"/>
  <c r="K4" i="2" s="1"/>
  <c r="E1" i="1"/>
  <c r="J4" i="2" s="1"/>
  <c r="E1" i="7"/>
  <c r="J6" i="2" s="1"/>
  <c r="E1" i="6"/>
  <c r="J5" i="2" s="1"/>
  <c r="J22" i="2"/>
  <c r="M22" i="2" s="1"/>
  <c r="E1" i="9"/>
  <c r="J12" i="2" s="1"/>
  <c r="M12" i="2" s="1"/>
  <c r="E1" i="11"/>
  <c r="J14" i="2" s="1"/>
  <c r="M14" i="2" s="1"/>
  <c r="E1" i="10"/>
  <c r="J13" i="2" s="1"/>
  <c r="K1" i="6"/>
  <c r="K5" i="2" s="1"/>
  <c r="E1" i="14"/>
  <c r="E1" i="8"/>
  <c r="J7" i="2" s="1"/>
  <c r="E1" i="13"/>
  <c r="J16" i="2" s="1"/>
  <c r="K16" i="2"/>
  <c r="F13" i="12"/>
  <c r="E1" i="12" s="1"/>
  <c r="K1" i="7"/>
  <c r="K6" i="2" s="1"/>
  <c r="M21" i="2"/>
  <c r="M20" i="5"/>
  <c r="K1" i="10"/>
  <c r="K13" i="2" s="1"/>
  <c r="J24" i="2" l="1"/>
  <c r="M24" i="2" s="1"/>
  <c r="M7" i="2"/>
  <c r="M5" i="2"/>
  <c r="M21" i="5"/>
  <c r="D16" i="5" s="1"/>
  <c r="F16" i="5" s="1"/>
  <c r="P6" i="5" s="1"/>
  <c r="R6" i="5" s="1"/>
  <c r="L17" i="2" s="1"/>
  <c r="L18" i="2" s="1"/>
  <c r="K9" i="2"/>
  <c r="M4" i="2"/>
  <c r="M16" i="2"/>
  <c r="J15" i="2"/>
  <c r="M6" i="2"/>
  <c r="K18" i="2"/>
  <c r="J17" i="2" l="1"/>
  <c r="M17" i="2" s="1"/>
  <c r="M13" i="2"/>
  <c r="K26" i="2"/>
  <c r="D7" i="5"/>
  <c r="F7" i="5" s="1"/>
  <c r="M15" i="2"/>
  <c r="J8" i="2" l="1"/>
  <c r="P5" i="5"/>
  <c r="R5" i="5" s="1"/>
  <c r="J18" i="2"/>
  <c r="E1" i="5"/>
  <c r="M18" i="2" l="1"/>
  <c r="L8" i="2"/>
  <c r="L9" i="2" s="1"/>
  <c r="L26" i="2" s="1"/>
  <c r="Q1" i="5"/>
  <c r="J9" i="2"/>
  <c r="J26" i="2" s="1"/>
  <c r="M8" i="2" l="1"/>
  <c r="M9" i="2"/>
  <c r="M2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Elaine Poirot</author>
  </authors>
  <commentList>
    <comment ref="B6" authorId="0" shapeId="0" xr:uid="{DEDCF553-FD37-41E2-BAE3-C2FAEA09BF73}">
      <text>
        <r>
          <rPr>
            <b/>
            <sz val="9"/>
            <color indexed="81"/>
            <rFont val="Tahoma"/>
            <family val="2"/>
          </rPr>
          <t>Elaine Poirot:</t>
        </r>
        <r>
          <rPr>
            <sz val="9"/>
            <color indexed="81"/>
            <rFont val="Tahoma"/>
            <family val="2"/>
          </rPr>
          <t xml:space="preserve">
Updated fees 1st Jan 23</t>
        </r>
      </text>
    </comment>
    <comment ref="B21" authorId="0" shapeId="0" xr:uid="{98135FD8-61B3-42AD-AEB2-6E5CA414C62D}">
      <text>
        <r>
          <rPr>
            <b/>
            <sz val="9"/>
            <color indexed="81"/>
            <rFont val="Tahoma"/>
            <family val="2"/>
          </rPr>
          <t>Elaine Poirot:</t>
        </r>
        <r>
          <rPr>
            <sz val="9"/>
            <color indexed="81"/>
            <rFont val="Tahoma"/>
            <family val="2"/>
          </rPr>
          <t xml:space="preserve">
Updated fees 1st Jan 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<sst xmlns="http://schemas.openxmlformats.org/spreadsheetml/2006/main" count="1063" uniqueCount="410">
  <si>
    <t>Table 4-1 Service connection administration charges (non-contestable) Section 45</t>
  </si>
  <si>
    <t>Charge item</t>
  </si>
  <si>
    <t>Charge unit</t>
  </si>
  <si>
    <t>Charge</t>
  </si>
  <si>
    <t>per connection</t>
  </si>
  <si>
    <t>Trench inspections (where we inspect service pipes laid by others)</t>
  </si>
  <si>
    <t>per trench</t>
  </si>
  <si>
    <t>Table 4-2 Service connection charges (contestable) Section 45</t>
  </si>
  <si>
    <t>Point of connection enquiry (where the customer has not selected the point of connection)</t>
  </si>
  <si>
    <t>per enquiry</t>
  </si>
  <si>
    <t>FREE</t>
  </si>
  <si>
    <t>Design of service connection (where contestable)</t>
  </si>
  <si>
    <t>per application</t>
  </si>
  <si>
    <t>per linear metre</t>
  </si>
  <si>
    <t>per manifold</t>
  </si>
  <si>
    <t xml:space="preserve">per meter </t>
  </si>
  <si>
    <t>Supply 15mm meter (AMR)</t>
  </si>
  <si>
    <t>per meter</t>
  </si>
  <si>
    <t>per plot</t>
  </si>
  <si>
    <t>Qty</t>
  </si>
  <si>
    <t>Total</t>
  </si>
  <si>
    <t>Section</t>
  </si>
  <si>
    <t>Activity</t>
  </si>
  <si>
    <t>Supply/Water</t>
  </si>
  <si>
    <t>Area</t>
  </si>
  <si>
    <t>Chapter</t>
  </si>
  <si>
    <t>s45</t>
  </si>
  <si>
    <t>s41</t>
  </si>
  <si>
    <t>s51</t>
  </si>
  <si>
    <t>s185</t>
  </si>
  <si>
    <t>s98</t>
  </si>
  <si>
    <t>s102</t>
  </si>
  <si>
    <t>s104</t>
  </si>
  <si>
    <t>s146</t>
  </si>
  <si>
    <t>Other</t>
  </si>
  <si>
    <t>Supply/
Water</t>
  </si>
  <si>
    <t>Waste/Sewerage</t>
  </si>
  <si>
    <t>Waste/
Sewerage</t>
  </si>
  <si>
    <t>Either</t>
  </si>
  <si>
    <t>New water supply connection</t>
  </si>
  <si>
    <t>New water mains requisition</t>
  </si>
  <si>
    <t>Self lay water mains adoption</t>
  </si>
  <si>
    <t>Water mains diversion</t>
  </si>
  <si>
    <t>New sewer connection</t>
  </si>
  <si>
    <t>New sewer requisition</t>
  </si>
  <si>
    <t>New sewer adoption</t>
  </si>
  <si>
    <t>Existing sewer adoption</t>
  </si>
  <si>
    <t>Sewer diversion</t>
  </si>
  <si>
    <t>Infrastructure charges</t>
  </si>
  <si>
    <t>-</t>
  </si>
  <si>
    <t>4-1, 4-2</t>
  </si>
  <si>
    <t>5-1, 5-2</t>
  </si>
  <si>
    <t>Relevant Tables</t>
  </si>
  <si>
    <t>6-1</t>
  </si>
  <si>
    <t>7-1, 7-2</t>
  </si>
  <si>
    <t>8-1, 8-2, 8-3</t>
  </si>
  <si>
    <t>s106/7</t>
  </si>
  <si>
    <t>Contents</t>
  </si>
  <si>
    <t>Non-Contestable</t>
  </si>
  <si>
    <t>Contestable</t>
  </si>
  <si>
    <t>N/A</t>
  </si>
  <si>
    <t>Sub-Total</t>
  </si>
  <si>
    <t>TOTAL</t>
  </si>
  <si>
    <t>Legal Disclaimer</t>
  </si>
  <si>
    <t xml:space="preserve">1. This self-service budget estimate calculator (the “Calculator”) has been developed to allow users to generate an estimate charge for connection services (the “Estimate Charge”) based on their selected requirements. </t>
  </si>
  <si>
    <t>2. The Estimate Charge is intended to provide a reasonable estimate and may vary based on the accuracy of the user’s selected requirements and changes to their development parameters.   For the avoidance of doubt, the Estimate Charge does not constitute a formal quotation.</t>
  </si>
  <si>
    <t>3. The individual service connection charges are valid from 1 April to 31 March for each relevant year and are subject to annual review on 1 April.  All charges exclude VAT.</t>
  </si>
  <si>
    <t>4. The user acknowledge that the use of the Calculator shall not obviate any consent required by the user for its development(s).  Wessex Water accept no responsibility for any planning authority consent(s) required by the user for its development(s).</t>
  </si>
  <si>
    <t>5. Any reliance by the user on Wessex Water records to determine their requirements for the purpose of this Estimate Charge shall also be subject to those relevant disclaimers.</t>
  </si>
  <si>
    <t>6. There may be certain circumstances where the Estimate Charge is not appropriate due to external factors outside our control or knowledge which may have an impact on these charges.</t>
  </si>
  <si>
    <r>
      <rPr>
        <i/>
        <sz val="11"/>
        <color theme="1"/>
        <rFont val="Arial"/>
        <family val="2"/>
      </rPr>
      <t>4-1, 5-1, 5-2,</t>
    </r>
    <r>
      <rPr>
        <sz val="11"/>
        <color theme="1"/>
        <rFont val="Arial"/>
        <family val="2"/>
      </rPr>
      <t xml:space="preserve"> </t>
    </r>
    <r>
      <rPr>
        <b/>
        <sz val="11"/>
        <color theme="1"/>
        <rFont val="Arial"/>
        <family val="2"/>
      </rPr>
      <t>5-3, 5-4</t>
    </r>
  </si>
  <si>
    <r>
      <rPr>
        <i/>
        <sz val="11"/>
        <color theme="1"/>
        <rFont val="Arial"/>
        <family val="2"/>
      </rPr>
      <t>7-1,</t>
    </r>
    <r>
      <rPr>
        <sz val="11"/>
        <color theme="1"/>
        <rFont val="Arial"/>
        <family val="2"/>
      </rPr>
      <t xml:space="preserve"> </t>
    </r>
    <r>
      <rPr>
        <b/>
        <sz val="11"/>
        <color theme="1"/>
        <rFont val="Arial"/>
        <family val="2"/>
      </rPr>
      <t>7-3</t>
    </r>
  </si>
  <si>
    <r>
      <rPr>
        <i/>
        <sz val="11"/>
        <color theme="1"/>
        <rFont val="Arial"/>
        <family val="2"/>
      </rPr>
      <t>7-2,</t>
    </r>
    <r>
      <rPr>
        <sz val="11"/>
        <color theme="1"/>
        <rFont val="Arial"/>
        <family val="2"/>
      </rPr>
      <t xml:space="preserve"> </t>
    </r>
    <r>
      <rPr>
        <b/>
        <sz val="11"/>
        <color theme="1"/>
        <rFont val="Arial"/>
        <family val="2"/>
      </rPr>
      <t>7-5</t>
    </r>
  </si>
  <si>
    <t>Your charges calculator</t>
  </si>
  <si>
    <t>Extract of network map</t>
  </si>
  <si>
    <t>Non-contestable</t>
  </si>
  <si>
    <t>Back to calculator</t>
  </si>
  <si>
    <t>Document Information</t>
  </si>
  <si>
    <t>Version:</t>
  </si>
  <si>
    <t>Charging Year:</t>
  </si>
  <si>
    <t>Table 5-1 Providing a public main as a Section 41 requisition (non-contestable) Section 41</t>
  </si>
  <si>
    <t xml:space="preserve">per application </t>
  </si>
  <si>
    <t>per requisition</t>
  </si>
  <si>
    <t>Mains connection for connecting 49 properties or less that involves heightened risk to existing assets or could affect supplies to existing customers</t>
  </si>
  <si>
    <t>Income offset</t>
  </si>
  <si>
    <t>Table 5-2 Providing a public main as a Section 41 requisition (contestable) Section 41</t>
  </si>
  <si>
    <t>Re-design fee where layout subsequently amended</t>
  </si>
  <si>
    <t>per request</t>
  </si>
  <si>
    <t>Land entry agreements including compensation and legal fees</t>
  </si>
  <si>
    <t>per booster</t>
  </si>
  <si>
    <t>Pressure testing</t>
  </si>
  <si>
    <t>per test</t>
  </si>
  <si>
    <t>Chlorination</t>
  </si>
  <si>
    <t>per phase</t>
  </si>
  <si>
    <t>Sampling and undertaking standard analysis</t>
  </si>
  <si>
    <t>per sample</t>
  </si>
  <si>
    <t>Table 5-3 Adopting self-laid mains (non-contestable) Section 51</t>
  </si>
  <si>
    <t>Pre-commencement fee</t>
  </si>
  <si>
    <t>Re-inspection fee</t>
  </si>
  <si>
    <t>per site visit</t>
  </si>
  <si>
    <t>Legal agreement fee (for new agreements or reassessments of previous assessments)</t>
  </si>
  <si>
    <t>per adoption</t>
  </si>
  <si>
    <t>Table 5-4 Adopting self-laid mains (contestable) Section 51</t>
  </si>
  <si>
    <t>per design request</t>
  </si>
  <si>
    <t>per design</t>
  </si>
  <si>
    <t>per assessment</t>
  </si>
  <si>
    <t>per inspection</t>
  </si>
  <si>
    <t>Disconnection/reconnection of main (shut off)</t>
  </si>
  <si>
    <t>Disconnection/reconnection of main (line stop)</t>
  </si>
  <si>
    <t xml:space="preserve">Reinstatement of ground for washout/sluice valve installation </t>
  </si>
  <si>
    <t>each</t>
  </si>
  <si>
    <t>Table 6-1 Sewer connection charges (contestable and non-contestable) Section 106 &amp; 107</t>
  </si>
  <si>
    <t>Connection by means of a Y-junction or saddle (including materials)</t>
  </si>
  <si>
    <t>Table 7-1 Providing a public sewer or lateral drain (non-contestable) Section 98</t>
  </si>
  <si>
    <t xml:space="preserve">per requisition </t>
  </si>
  <si>
    <t>Table 7-2 Requisition charges for new public sewers (contestable) Section 98</t>
  </si>
  <si>
    <t>In field</t>
  </si>
  <si>
    <t>per scheme</t>
  </si>
  <si>
    <t>Decommissioning redundant pipe (if diverting a sewer under a section 185 diversion)</t>
  </si>
  <si>
    <t>Price on Application</t>
  </si>
  <si>
    <t>Table 7-3 Adopting existing sewerage assets (non-contestable) Section 102</t>
  </si>
  <si>
    <t>Technical approval</t>
  </si>
  <si>
    <t>Inspection</t>
  </si>
  <si>
    <t>per installation</t>
  </si>
  <si>
    <t>per agreement or per adoption</t>
  </si>
  <si>
    <t>Deed of grant fee</t>
  </si>
  <si>
    <t>per agreement</t>
  </si>
  <si>
    <t>Land transfer fee</t>
  </si>
  <si>
    <t>Table 7-5 Diverting a public sewer asset – major or minor diversion (non-contestable) Section 185</t>
  </si>
  <si>
    <t>Appraisal fee (where we divert a critical or major sewer) (refundable in part)</t>
  </si>
  <si>
    <t xml:space="preserve">per appraisal </t>
  </si>
  <si>
    <t>per site</t>
  </si>
  <si>
    <t>Table 8-1 Water infrastructure charges Section 146</t>
  </si>
  <si>
    <t>Infrastructure credits to account for relevant use within the last five years</t>
  </si>
  <si>
    <t xml:space="preserve">Number of credits </t>
  </si>
  <si>
    <t>Charge per dwelling</t>
  </si>
  <si>
    <t>Relevant multiplier charges due for the development</t>
  </si>
  <si>
    <t>Charge based on fittings</t>
  </si>
  <si>
    <t>Table 8-2 Sewerage infrastructure charges Section 146</t>
  </si>
  <si>
    <t>Number of credits</t>
  </si>
  <si>
    <t>Relevant multiplier due for the development</t>
  </si>
  <si>
    <t>Water fitting/ appliance</t>
  </si>
  <si>
    <t>No. required</t>
  </si>
  <si>
    <t>Loading units</t>
  </si>
  <si>
    <t>WC flushing cistern</t>
  </si>
  <si>
    <t>Urinal</t>
  </si>
  <si>
    <t>Wash basin in a house</t>
  </si>
  <si>
    <t>Wash basin elsewhere</t>
  </si>
  <si>
    <t>Bath (tap nominal size 3/4"/20mm)</t>
  </si>
  <si>
    <t>Bath (tap nominal size &gt; 3/4"/20mm)</t>
  </si>
  <si>
    <t>Shower</t>
  </si>
  <si>
    <t>Sink (tap nominal size 1/2"/15mm)</t>
  </si>
  <si>
    <t>Sink (tap nominal size &gt; 1/2"/15mm)</t>
  </si>
  <si>
    <t>Spray tap</t>
  </si>
  <si>
    <t>Bidet</t>
  </si>
  <si>
    <t>Indoor swimming pool</t>
  </si>
  <si>
    <t>Total number of loading units divided by 24</t>
  </si>
  <si>
    <t>Table 3-1 Charges payable for asset plans and viability studies</t>
  </si>
  <si>
    <t>Each</t>
  </si>
  <si>
    <t>Any abortive site visit</t>
  </si>
  <si>
    <t>per visit</t>
  </si>
  <si>
    <t>Additional site inspections</t>
  </si>
  <si>
    <t>If site is not ready, standing time for standard 3-man gang</t>
  </si>
  <si>
    <t>per hour</t>
  </si>
  <si>
    <t>If site is not ready, abortive fees for standard 3-man gang</t>
  </si>
  <si>
    <t>each visit</t>
  </si>
  <si>
    <t>If site is not ready, remobilisation charges for standard 3-man gang</t>
  </si>
  <si>
    <t>as required</t>
  </si>
  <si>
    <t>Income Offset</t>
  </si>
  <si>
    <t>Table</t>
  </si>
  <si>
    <t>Please choose</t>
  </si>
  <si>
    <t>Yes</t>
  </si>
  <si>
    <t>No</t>
  </si>
  <si>
    <t>Abortive visits (for information)</t>
  </si>
  <si>
    <t>Table 5-5 Diverting water mains (non-contestable) Section 185</t>
  </si>
  <si>
    <t>Existing</t>
  </si>
  <si>
    <t>Net difference</t>
  </si>
  <si>
    <t>Multiplier</t>
  </si>
  <si>
    <t>Relevant multiplier</t>
  </si>
  <si>
    <t>Major</t>
  </si>
  <si>
    <t>Minor</t>
  </si>
  <si>
    <t>Total proposed no LU</t>
  </si>
  <si>
    <t>Plumbing for communal/commercial appliance not listed in table</t>
  </si>
  <si>
    <t>Any other water fitting or outlet (incl. tap, but excl. a water softener, etc.)</t>
  </si>
  <si>
    <t>Plumbing for domestic appliance (min allow. six LU/accom. unit)</t>
  </si>
  <si>
    <t>Note that all charges detailed in this calculator exclude VAT</t>
  </si>
  <si>
    <t>Table 5-1 Additional non-contestable charges</t>
  </si>
  <si>
    <t>Table 7-2 Additional contestable charges</t>
  </si>
  <si>
    <t>Table 7-4 Adopting new sewerage assets (non-contestable) Section 104</t>
  </si>
  <si>
    <t>10% or min of £500 (minor) or £5,000 (major)</t>
  </si>
  <si>
    <t>Base Charge</t>
  </si>
  <si>
    <t>Connection charge for building water (if not metered)</t>
  </si>
  <si>
    <t>fixed cost (up to 2 inspections per month)</t>
  </si>
  <si>
    <t xml:space="preserve">Infrastructure charges due for the development </t>
  </si>
  <si>
    <t>% reduction</t>
  </si>
  <si>
    <t>Table 3-2 Abortive and additional visit charges</t>
  </si>
  <si>
    <t>Table 8-1</t>
  </si>
  <si>
    <t>Table 8-2</t>
  </si>
  <si>
    <t>Construction Costs</t>
  </si>
  <si>
    <t>Column R</t>
  </si>
  <si>
    <t>Table 8-3 Relevant multiplier loading units for non-standard properties</t>
  </si>
  <si>
    <t>Table 5-2 Contestable charges</t>
  </si>
  <si>
    <t>Install and commission meter and/or meter box - labour only, components not included (only for meter types that necessitate a non-contestable delivery)</t>
  </si>
  <si>
    <t>Providing a booster where a customer desires guaranteed pressure greater than 0.7 bar at any point on the site</t>
  </si>
  <si>
    <t>Technical assessment fee (where the design for the diversion is provided by the customer)</t>
  </si>
  <si>
    <t>Inspection fee (where the diversion work is provided by the customer)</t>
  </si>
  <si>
    <t>Gravity Sewer - Excavate, supply and lay ≤225mm diameter pipe at ≤3m depth (and reinstate where required)</t>
  </si>
  <si>
    <t>In made ground</t>
  </si>
  <si>
    <t>In road</t>
  </si>
  <si>
    <t>Design &amp; Installation of Sustainable Drainage Scheme (SuDS)</t>
  </si>
  <si>
    <t>Pumping Station compliance fee</t>
  </si>
  <si>
    <t>Pumping Station telemetry provision via cellular communications, as compliant with Design and Construction Guide (DCG) and Wessex Water's Associated Addendum</t>
  </si>
  <si>
    <t>Pumping Station telemetry provision for sites with no cellular communications and/or multiple inhibit links, as compliant with Design and Construction Guide (DCG) and Wessex Water's Associated Addendum</t>
  </si>
  <si>
    <t>Per pumping station</t>
  </si>
  <si>
    <t>Technical approval (Initial Submission)</t>
  </si>
  <si>
    <t>Technical approval (Subsequent submissions)</t>
  </si>
  <si>
    <t>per re-submission of application</t>
  </si>
  <si>
    <t>Adoption compliance fee - for our estimated construction cost &lt;£50k</t>
  </si>
  <si>
    <t>Adoption compliance fee - for our estimated construction cost £50k - £100k</t>
  </si>
  <si>
    <t>Adoption compliance fee - for our estimated construction cost £100k -£1m</t>
  </si>
  <si>
    <t>Adoption compliance fee - for our estimated construction cost &gt;£1m</t>
  </si>
  <si>
    <t>fixed cost based on our estimated construction cost</t>
  </si>
  <si>
    <t>Pumping Station adoption compliance fee</t>
  </si>
  <si>
    <t>SUDS Adoption compliance fee</t>
  </si>
  <si>
    <t>percentage of our estimated construction cost</t>
  </si>
  <si>
    <t>The table below is not intended for complex projects. Please contact Developer Services if services you require are not listed below</t>
  </si>
  <si>
    <t>Pumping Station compliance fee (for option 2 diversions)</t>
  </si>
  <si>
    <t>Pumping Station telemetry provision via cellular communications, as compliant with Design and Construction Guide (DCG) and Wessex Water's Associated Addendum - only chargeable under option 2 diversions where developer builds pumping station</t>
  </si>
  <si>
    <t>Pumping Station telemetry provision for sites with no cellular communications and/or multiple inhibit links, as compliant with Design and Construction Guide (DCG) and Wessex Water's Associated Addendum - only chargeable under option 2 diversions where developer builds pumping station</t>
  </si>
  <si>
    <t>Main not exceeding 90mm dia.</t>
  </si>
  <si>
    <t>per hydrant</t>
  </si>
  <si>
    <t>Main not exceeding 150mm dia.</t>
  </si>
  <si>
    <t>Main not exceeding 180mm dia.</t>
  </si>
  <si>
    <t>Installation of fire hydrants on existing main</t>
  </si>
  <si>
    <r>
      <rPr>
        <i/>
        <sz val="11"/>
        <color theme="1"/>
        <rFont val="Arial"/>
        <family val="2"/>
      </rPr>
      <t>5-1, 5-2,</t>
    </r>
    <r>
      <rPr>
        <sz val="11"/>
        <color theme="1"/>
        <rFont val="Arial"/>
        <family val="2"/>
      </rPr>
      <t xml:space="preserve"> </t>
    </r>
    <r>
      <rPr>
        <b/>
        <sz val="11"/>
        <color theme="1"/>
        <rFont val="Arial"/>
        <family val="2"/>
      </rPr>
      <t>5-5</t>
    </r>
    <r>
      <rPr>
        <sz val="11"/>
        <color theme="1"/>
        <rFont val="Arial"/>
        <family val="2"/>
      </rPr>
      <t>, Hydrants</t>
    </r>
  </si>
  <si>
    <t>Wessex Water's estimated construction cost</t>
  </si>
  <si>
    <t>Per scheme</t>
  </si>
  <si>
    <t>(to calculate Adoption Compliance Fee &amp; Deposit/Security, please contact Developer Services)</t>
  </si>
  <si>
    <t>Exceptions to using upfront requsition and diversion charges</t>
  </si>
  <si>
    <t>For full details see the Charging Arrangements document.</t>
  </si>
  <si>
    <t>*</t>
  </si>
  <si>
    <t>* The supply &amp; installation of a leakage meter within the mains connection is free of charge.</t>
  </si>
  <si>
    <t>Gravity Sewer - Excavate, supply and lay &gt;225mm &amp; ≤300mm diameter pipe at ≤3m depth (and reinstate where required)</t>
  </si>
  <si>
    <t>Pumped Sewer - Excavate, supply and lay 80mm diameter pipe at ≤1.5m depth (and reinstate where required)</t>
  </si>
  <si>
    <r>
      <rPr>
        <i/>
        <sz val="11"/>
        <color theme="1"/>
        <rFont val="Arial"/>
        <family val="2"/>
      </rPr>
      <t xml:space="preserve">6-1, </t>
    </r>
    <r>
      <rPr>
        <b/>
        <sz val="11"/>
        <color theme="1"/>
        <rFont val="Arial"/>
        <family val="2"/>
      </rPr>
      <t>7-4</t>
    </r>
  </si>
  <si>
    <t>With Excavation by Wessex Water:</t>
  </si>
  <si>
    <t xml:space="preserve">   * Connection (≤32mm diameter) to main including supply and installation of 
   meter &amp; meter box &amp; up to 2 linear metres of service pipe</t>
  </si>
  <si>
    <t xml:space="preserve">   * Connection (&gt;32mm diameter) to main including supply and installation of 
   meter &amp; meter box &amp; up to 2 linear metres of service pipe</t>
  </si>
  <si>
    <t xml:space="preserve">   Supply and lay additional communication pipe in Verge/Unmade Ground  
   (reinstate where required)</t>
  </si>
  <si>
    <t xml:space="preserve">   Supply and lay additional communication pipe in Footpath
   (reinstate where required)</t>
  </si>
  <si>
    <t xml:space="preserve">   Supply and lay additional communication pipe in Road
   (reinstate where required)</t>
  </si>
  <si>
    <t xml:space="preserve">   Manifold Connection by means of four port manifold (four connections) 
   including up to 2 linear metres of communication pipe</t>
  </si>
  <si>
    <t xml:space="preserve">   Manifold Connection by means of six port manifold (six connections) 
   including up to 2 linear metres of communication pipe</t>
  </si>
  <si>
    <t>With Excavation by Others:</t>
  </si>
  <si>
    <t xml:space="preserve">   * Connection (≤32mm diameter) to main (including supply and installation
   of meter &amp; meter box)</t>
  </si>
  <si>
    <t xml:space="preserve">   * Connection (&gt;32mm diameter) to main (including supply and installation
   of meter &amp; meter box)</t>
  </si>
  <si>
    <t>Other Applicable Charges:</t>
  </si>
  <si>
    <t>Supply and lay additional communication pipe without excavation</t>
  </si>
  <si>
    <t>Supply 15mm meter (non-AMR)</t>
  </si>
  <si>
    <t>Administration and application fee where Wessex Water makes the connection (first connection)</t>
  </si>
  <si>
    <t>Administration and application fee where Wessex Water makes the connection (each subsequent connection)</t>
  </si>
  <si>
    <t xml:space="preserve">Administration fee where an Accredited Third Party makes the connection (first connection) </t>
  </si>
  <si>
    <t>Administration fee where an Accredited Third Party makes the connection (each subsequent connection)</t>
  </si>
  <si>
    <t>Mains administration and application fee</t>
  </si>
  <si>
    <t>Mains design checking fee (applied whether design is done by us or third party)</t>
  </si>
  <si>
    <t>Mains design fee (excluding checking fee)</t>
  </si>
  <si>
    <t>Excavation by Others - Supply and lay pipe</t>
  </si>
  <si>
    <t>Excavation by Wessex Water - Supply and lay additional pipe in Verge/Unmade Ground</t>
  </si>
  <si>
    <t>Excavation by Wessex Water - Supply and lay additional pipe in Footpath</t>
  </si>
  <si>
    <t>Excavation by Wessex Water - Supply and lay additional pipe in Road</t>
  </si>
  <si>
    <t>Administration and Application fee</t>
  </si>
  <si>
    <t>Decommissioning redundant communication pipe</t>
  </si>
  <si>
    <t>Administration, Application &amp; technical approval fee</t>
  </si>
  <si>
    <t>Administration &amp; Application fee</t>
  </si>
  <si>
    <t>Surety or deposit (if appropriate) (refundable in part)</t>
  </si>
  <si>
    <t>10% or minimum of £5,000</t>
  </si>
  <si>
    <t>Administration &amp; Application fee (includes letter of agreement)</t>
  </si>
  <si>
    <t>Surety or deposit (if appropriate)</t>
  </si>
  <si>
    <t>Infrastructure charge for schemes with the inclusion of an agreed SuDS scheme that attenuates the flow of surface water into our existing or proposed network</t>
  </si>
  <si>
    <t>Infrastructure charge for schemes that commit to zero surface water discharge into our existing or proposed network</t>
  </si>
  <si>
    <t>Infrastructure charge due for development (no surface water abatement)</t>
  </si>
  <si>
    <t>Site Specific charge for the verification of Odour Modelling</t>
  </si>
  <si>
    <t>Extract of our network map (i.e. map of existing sewers or mains) – printed or sent electronically</t>
  </si>
  <si>
    <t>Extract of company's network map (i.e. map of existing sewers or mains) – online access</t>
  </si>
  <si>
    <t>* Connections are contestable unless the work would present heightened risk to existing assets or could affect supplies to existing customers. Our definition of heightened risk is set out and reviewed annually as part of the Contestability Summary. This can be found in the technical guidance documents here.</t>
  </si>
  <si>
    <t>Our charges schemes (wessexwater.co.uk)</t>
  </si>
  <si>
    <t xml:space="preserve">   Manifold Connection by means of four port manifold (four connections) </t>
  </si>
  <si>
    <t xml:space="preserve">   Manifold Connection by means of six port manifold (six connections)</t>
  </si>
  <si>
    <t>Design fee (where a main is to be diverted) (refundable in part)</t>
  </si>
  <si>
    <t>per pumping station</t>
  </si>
  <si>
    <t>per SUDS</t>
  </si>
  <si>
    <t>Pre-Planning Enquiry Response - to advise points of connection and/or discharge, capacity* and asset protection arrangements</t>
  </si>
  <si>
    <t>Table 3-3 Traffic management &amp; road closure charges</t>
  </si>
  <si>
    <t>Per charges published at the time by Highway authority area and local council</t>
  </si>
  <si>
    <t>Road closure - signage</t>
  </si>
  <si>
    <t>Per closure</t>
  </si>
  <si>
    <t>Per day</t>
  </si>
  <si>
    <t>Suspend / bag off pedestrian crossing</t>
  </si>
  <si>
    <t>Per crossing</t>
  </si>
  <si>
    <t>Suspend / bag off traffic lights</t>
  </si>
  <si>
    <t>Per job</t>
  </si>
  <si>
    <t>Temporary 2 way lights</t>
  </si>
  <si>
    <t>Temporary multiway lights</t>
  </si>
  <si>
    <t>Designated parking bay suspension</t>
  </si>
  <si>
    <t>Temporary pedestrian crossing system</t>
  </si>
  <si>
    <t>Electronic variable message sign</t>
  </si>
  <si>
    <t>Per week</t>
  </si>
  <si>
    <t>3-1, 3-2, 3-3</t>
  </si>
  <si>
    <t>Permit cost comparisons</t>
  </si>
  <si>
    <t>Maximum allowed</t>
  </si>
  <si>
    <t>South Glos - start 1/10/19</t>
  </si>
  <si>
    <t>Bristol - start 15/02/20</t>
  </si>
  <si>
    <t>BANES - start 01/05/20</t>
  </si>
  <si>
    <t>Dorset - start 12/01/20</t>
  </si>
  <si>
    <t xml:space="preserve">Hampshire - start 01/04/19 </t>
  </si>
  <si>
    <t xml:space="preserve">Gloucestershire - start 7/03/20 </t>
  </si>
  <si>
    <t xml:space="preserve">Devon - start 1/03/20 </t>
  </si>
  <si>
    <t>Cat 0,1,2 and all T/S streets</t>
  </si>
  <si>
    <t>Cat 3,4 and non traffic sensitive</t>
  </si>
  <si>
    <t>Cost</t>
  </si>
  <si>
    <t xml:space="preserve">Cost </t>
  </si>
  <si>
    <t>% of maximum</t>
  </si>
  <si>
    <t>PAA</t>
  </si>
  <si>
    <t>Standard works</t>
  </si>
  <si>
    <t>Minor works</t>
  </si>
  <si>
    <t>Immediate works</t>
  </si>
  <si>
    <t>Permit varition</t>
  </si>
  <si>
    <t>Exceed the fee structure in Regs 30(4) (5) and (6)</t>
  </si>
  <si>
    <t>Non-TS</t>
  </si>
  <si>
    <t>TS</t>
  </si>
  <si>
    <t>PA</t>
  </si>
  <si>
    <t>South Glos</t>
  </si>
  <si>
    <t>Bristol</t>
  </si>
  <si>
    <t>BANES</t>
  </si>
  <si>
    <t>North Somerset</t>
  </si>
  <si>
    <t>Somerset</t>
  </si>
  <si>
    <t>Wiltshire</t>
  </si>
  <si>
    <t>Dorset</t>
  </si>
  <si>
    <t>Hampshire</t>
  </si>
  <si>
    <t>Gloucestershire</t>
  </si>
  <si>
    <t>BCP</t>
  </si>
  <si>
    <t>Devon</t>
  </si>
  <si>
    <t>Traffic Management</t>
  </si>
  <si>
    <t>4-10 days</t>
  </si>
  <si>
    <t>Expected Duration</t>
  </si>
  <si>
    <t>Site Location</t>
  </si>
  <si>
    <t>Road Closure</t>
  </si>
  <si>
    <t>TM charges:</t>
  </si>
  <si>
    <t>Standard works 4-10 days permit TM</t>
  </si>
  <si>
    <t>or:</t>
  </si>
  <si>
    <t>Minor works &lt;4 permit for TM</t>
  </si>
  <si>
    <t>Road closure</t>
  </si>
  <si>
    <t>Choose road type</t>
  </si>
  <si>
    <t>council charge</t>
  </si>
  <si>
    <t>TTRO</t>
  </si>
  <si>
    <t>Permits</t>
  </si>
  <si>
    <t>Choose site location</t>
  </si>
  <si>
    <t>Mains connection for connecting 50 properties or more that involves heightened risk to existing assets or could affect supplies to existing customers</t>
  </si>
  <si>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</si>
  <si>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</si>
  <si>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t>Road closure and traffic management</t>
  </si>
  <si>
    <t xml:space="preserve"> </t>
  </si>
  <si>
    <t>Please see the s41 and s185 pages for more details regarding supply/water and see s98, s104 and s185 pages for more details regarding waste/sewerage.</t>
  </si>
  <si>
    <t>We reserve the right for all schemes to seek further costs from you should there be any change of scope, change in information provided to us or any other change that results in it not being reasonable for us to carry out the work on the basis of a  fixed upfront charge. 
Please see the s41 and s185 pages for more details regarding supply/water and see s98 and s104 pages for more details regarding waste/sewerage.
For full details see the Charging Arrangements document.</t>
  </si>
  <si>
    <t>Choose expected duration of works</t>
  </si>
  <si>
    <t>or Major works 10+ days duration</t>
  </si>
  <si>
    <t>10+ days</t>
  </si>
  <si>
    <t>1-3 days</t>
  </si>
  <si>
    <t>PAA (Provisional Advance Authorisation) first stage approval process with the highway authority when applying for a TTRO which should be at least three months prior to the anticipated start date</t>
  </si>
  <si>
    <t>PA (Permit Application) charge is submitted to the highway authority at least 10 days prior to the granted start date - 99% charged for the 10+ duration regardless of time expected</t>
  </si>
  <si>
    <t>Change Log</t>
  </si>
  <si>
    <t>Updated 31/3/23 see email from Allan 30/3/23</t>
  </si>
  <si>
    <t>Previous</t>
  </si>
  <si>
    <t>North Somerset - start 09/09/20</t>
  </si>
  <si>
    <t>Somerset - start 3/02/20</t>
  </si>
  <si>
    <t>Wiltshire - 01/06/2020</t>
  </si>
  <si>
    <t>BCP - start 06/08/2020</t>
  </si>
  <si>
    <t>Cat 3,4 and non traffic sensituive</t>
  </si>
  <si>
    <t>Work Type</t>
  </si>
  <si>
    <t>Major works over 10 days</t>
  </si>
  <si>
    <t>major works 4 to 10 days</t>
  </si>
  <si>
    <t>Major works up to 3 days</t>
  </si>
  <si>
    <t>Updated 31/3/23 see email from Allan Bentley 29/3/23</t>
  </si>
  <si>
    <t>Updated 10/11/23 from Allan Bentley https://www.dorsetcouncil.gov.uk/w/temporary-traffic-restrictions-for-works-and-activities?p_l_back_url=%2Fsearch%3Fq%3DTTRO</t>
  </si>
  <si>
    <t>This Charges Calculator is available to support the information contained in the New Connection Services Charging Arrangements for 2024-25.</t>
  </si>
  <si>
    <t>2024/25</t>
  </si>
  <si>
    <t>Routine in-line mains connections (second connection of main in case of diversion)</t>
  </si>
  <si>
    <r>
      <t>Inspection of a connection via a</t>
    </r>
    <r>
      <rPr>
        <sz val="10"/>
        <color rgb="FFFF0000"/>
        <rFont val="Arial"/>
        <family val="2"/>
      </rPr>
      <t xml:space="preserve"> </t>
    </r>
    <r>
      <rPr>
        <sz val="10"/>
        <rFont val="Arial"/>
        <family val="2"/>
      </rPr>
      <t>manhole</t>
    </r>
  </si>
  <si>
    <t>Inspection of a connection via a manhole</t>
  </si>
  <si>
    <t>Streetworks permits*</t>
  </si>
  <si>
    <t xml:space="preserve">* Permit fees are set locally by the highway authority and vary considerably. Therefore, the appropriate charges, consistent with those published at the time of your application, will be added to your quote. </t>
  </si>
  <si>
    <t>Person in attendance for traffic management**</t>
  </si>
  <si>
    <t>Installation of Fire Hydrants (from Wholesale Charges page 36)</t>
  </si>
  <si>
    <t>£72 + any relevant costs</t>
  </si>
  <si>
    <t>v1.0</t>
  </si>
  <si>
    <t xml:space="preserve">   * Additional connection (≤32mm diameter) - No Excavation required, including supply and installation of meter and meter box</t>
  </si>
  <si>
    <t xml:space="preserve">   * Additional connection  (&gt;32mm diameter) - No Excavation required, including supply and installation of meter and meter box</t>
  </si>
  <si>
    <r>
      <rPr>
        <b/>
        <sz val="9"/>
        <color theme="1"/>
        <rFont val="Calibri"/>
        <family val="2"/>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the Charging Arrangements document, section 2.1.8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sewer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</si>
  <si>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r>
      <rPr>
        <b/>
        <sz val="8"/>
        <color theme="1"/>
        <rFont val="Calibri"/>
        <family val="2"/>
        <scheme val="minor"/>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the Charging Arrangements document, section 2.1.8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sewer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</si>
  <si>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t>Within construction costs, this includes: Service pipe installation; Boundary box fitting; Meter installation; Excavation; Reinstatement</t>
  </si>
  <si>
    <t>Pipework:</t>
  </si>
  <si>
    <t>Scenario 2 - Single connection to a block of flats from an existing main</t>
  </si>
  <si>
    <t>This worked example provides charges for a block of 10 flats to be connected to an existing main of 90mm diameter PE. Each flat will be individually metered. The worked example should include the associated charges for connection to an existing sewer, which is completed by the customer.</t>
  </si>
  <si>
    <t>• 63mm diameter PE pipe</t>
  </si>
  <si>
    <t>• 4m pipework in road, 4m pipework in unmade ground</t>
  </si>
  <si>
    <r>
      <t>Our scenario assumes a requirement for an internal manifold which the customer is responsible for sourcing and installing. Another option available would be to use a 6 &amp; 4 port manifold externally and appropriate charges would apply for this installation.</t>
    </r>
    <r>
      <rPr>
        <sz val="10"/>
        <color theme="1"/>
        <rFont val="Arial"/>
        <family val="2"/>
      </rPr>
      <t xml:space="preserve"> </t>
    </r>
  </si>
  <si>
    <t>Average charge used for this scenario</t>
  </si>
  <si>
    <t>Traffic management assumes the road (Type 3-4) is 40mph, has two lanes and does not require a road closure or lane closure. Two-way automated lights are required. There is also an assumption that the only payable council charges are for permitting. We have included in the example the average cost for our region. A customer will pay the charges applicable to their site and location.</t>
  </si>
  <si>
    <t>** The “person in attendance” is provided by our traffic management provider and is fully trained/qualified to do this work.</t>
  </si>
  <si>
    <t>As the highway regulations are controlled and managed by a third party (The local Highways Authority), it won’t always be possible for us to include all applicable traffic management charges at the time of your quote. Where this is the case, you will be invoiced separately for any additional items, or refunded where items are no longer required, as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</si>
</sst>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44" formatCode="_-&quot;£&quot;* #,##0.00_-;\-&quot;£&quot;* #,##0.00_-;_-&quot;£&quot;* &quot;-&quot;??_-;_-@_-"/>
    <numFmt numFmtId="164" formatCode="&quot;£&quot;#,##0.00"/>
    <numFmt numFmtId="165" formatCode="0.0"/>
    <numFmt numFmtId="166" formatCode="&quot;£&quot;#,##0"/>
  </numFmts>
  <fonts count="52" x14ac:knownFonts="1">
    <font>
      <sz val="11"/>
      <color theme="1"/>
      <name val="Arial"/>
      <family val="2"/>
    </font>
    <font>
      <sz val="11"/>
      <color theme="1"/>
      <name val="Arial"/>
      <family val="2"/>
    </font>
    <font>
      <b/>
      <sz val="11"/>
      <color theme="0"/>
      <name val="Arial"/>
      <family val="2"/>
    </font>
    <font>
      <b/>
      <sz val="11"/>
      <color theme="1"/>
      <name val="Arial"/>
      <family val="2"/>
    </font>
    <font>
      <sz val="11"/>
      <color theme="0"/>
      <name val="Arial"/>
      <family val="2"/>
    </font>
    <font>
      <b/>
      <sz val="10"/>
      <color theme="1"/>
      <name val="Arial"/>
      <family val="2"/>
    </font>
    <font>
      <sz val="10"/>
      <color theme="1"/>
      <name val="Arial"/>
      <family val="2"/>
    </font>
    <font>
      <b/>
      <sz val="10"/>
      <color rgb="FFFFFFFF"/>
      <name val="Arial"/>
      <family val="2"/>
    </font>
    <font>
      <sz val="10"/>
      <color rgb="FF000000"/>
      <name val="Arial"/>
      <family val="2"/>
    </font>
    <font>
      <sz val="10"/>
      <name val="Arial"/>
      <family val="2"/>
    </font>
    <font>
      <b/>
      <sz val="11"/>
      <color theme="1"/>
      <name val="Calibri"/>
      <family val="2"/>
      <scheme val="minor"/>
    </font>
    <font>
      <sz val="10"/>
      <color theme="1"/>
      <name val="Calibri"/>
      <family val="2"/>
      <scheme val="minor"/>
    </font>
    <font>
      <b/>
      <sz val="10"/>
      <color theme="1"/>
      <name val="Calibri"/>
      <family val="2"/>
      <scheme val="minor"/>
    </font>
    <font>
      <i/>
      <sz val="11"/>
      <color theme="1"/>
      <name val="Arial"/>
      <family val="2"/>
    </font>
    <font>
      <b/>
      <sz val="18"/>
      <color theme="0"/>
      <name val="Arial"/>
      <family val="2"/>
    </font>
    <font>
      <b/>
      <sz val="10"/>
      <color theme="0"/>
      <name val="Calibri"/>
      <family val="2"/>
      <scheme val="minor"/>
    </font>
    <font>
      <sz val="18"/>
      <color theme="0"/>
      <name val="Arial"/>
      <family val="2"/>
    </font>
    <font>
      <u/>
      <sz val="11"/>
      <color theme="10"/>
      <name val="Arial"/>
      <family val="2"/>
    </font>
    <font>
      <sz val="11"/>
      <color theme="1"/>
      <name val="Calibri"/>
      <family val="2"/>
      <scheme val="minor"/>
    </font>
    <font>
      <u/>
      <sz val="11"/>
      <color theme="10"/>
      <name val="Calibri"/>
      <family val="2"/>
      <scheme val="minor"/>
    </font>
    <font>
      <sz val="10"/>
      <color rgb="FFFF0000"/>
      <name val="Arial"/>
      <family val="2"/>
    </font>
    <font>
      <b/>
      <sz val="10"/>
      <name val="Arial"/>
      <family val="2"/>
    </font>
    <font>
      <sz val="10"/>
      <color theme="0"/>
      <name val="Arial"/>
      <family val="2"/>
    </font>
    <font>
      <b/>
      <u/>
      <sz val="11"/>
      <color theme="1"/>
      <name val="Calibri"/>
      <family val="2"/>
      <scheme val="minor"/>
    </font>
    <font>
      <sz val="11"/>
      <color rgb="FFC00000"/>
      <name val="Arial"/>
      <family val="2"/>
    </font>
    <font>
      <b/>
      <sz val="10"/>
      <color rgb="FFC00000"/>
      <name val="Calibri"/>
      <family val="2"/>
      <scheme val="minor"/>
    </font>
    <font>
      <i/>
      <sz val="10"/>
      <color rgb="FFC00000"/>
      <name val="Arial"/>
      <family val="2"/>
    </font>
    <font>
      <b/>
      <sz val="12"/>
      <color rgb="FFC00000"/>
      <name val="Arial"/>
      <family val="2"/>
    </font>
    <font>
      <b/>
      <sz val="10"/>
      <color theme="0"/>
      <name val="Arial"/>
      <family val="2"/>
    </font>
    <font>
      <b/>
      <sz val="12"/>
      <name val="Arial"/>
      <family val="2"/>
    </font>
    <font>
      <sz val="8"/>
      <color theme="1" tint="0.34998626667073579"/>
      <name val="Calibri"/>
      <family val="2"/>
      <scheme val="minor"/>
    </font>
    <font>
      <u/>
      <sz val="10"/>
      <color theme="1" tint="0.34998626667073579"/>
      <name val="Calibri"/>
      <family val="2"/>
      <scheme val="minor"/>
    </font>
    <font>
      <sz val="11"/>
      <color theme="1" tint="0.34998626667073579"/>
      <name val="Arial"/>
      <family val="2"/>
    </font>
    <font>
      <sz val="8"/>
      <color theme="1"/>
      <name val="Calibri"/>
      <family val="2"/>
      <scheme val="minor"/>
    </font>
    <font>
      <b/>
      <sz val="8"/>
      <color theme="1"/>
      <name val="Calibri"/>
      <family val="2"/>
      <scheme val="minor"/>
    </font>
    <font>
      <b/>
      <sz val="9.1999999999999993"/>
      <color theme="1"/>
      <name val="Calibri"/>
      <family val="2"/>
    </font>
    <font>
      <b/>
      <sz val="9"/>
      <color theme="1"/>
      <name val="Calibri"/>
      <family val="2"/>
    </font>
    <font>
      <sz val="8"/>
      <color theme="1"/>
      <name val="Arial"/>
      <family val="2"/>
    </font>
    <font>
      <sz val="7"/>
      <color theme="1"/>
      <name val="Arial"/>
      <family val="2"/>
    </font>
    <font>
      <u/>
      <sz val="8"/>
      <color theme="10"/>
      <name val="Arial"/>
      <family val="2"/>
    </font>
    <font>
      <sz val="11"/>
      <color rgb="FFFF0000"/>
      <name val="Arial"/>
      <family val="2"/>
    </font>
    <font>
      <sz val="11"/>
      <color rgb="FF9C0006"/>
      <name val="Arial"/>
      <family val="2"/>
    </font>
    <font>
      <b/>
      <u/>
      <sz val="14"/>
      <color theme="1"/>
      <name val="Arial"/>
      <family val="2"/>
    </font>
    <font>
      <b/>
      <sz val="14"/>
      <color theme="1"/>
      <name val="Arial"/>
      <family val="2"/>
    </font>
    <font>
      <u/>
      <sz val="11"/>
      <color theme="1"/>
      <name val="Arial"/>
      <family val="2"/>
    </font>
    <font>
      <b/>
      <u/>
      <sz val="11"/>
      <color theme="1"/>
      <name val="Arial"/>
      <family val="2"/>
    </font>
    <font>
      <sz val="11"/>
      <color rgb="FF0070C0"/>
      <name val="Arial"/>
      <family val="2"/>
    </font>
    <font>
      <sz val="9"/>
      <color indexed="81"/>
      <name val="Tahoma"/>
      <family val="2"/>
    </font>
    <font>
      <b/>
      <sz val="9"/>
      <color indexed="81"/>
      <name val="Tahoma"/>
      <family val="2"/>
    </font>
    <font>
      <b/>
      <i/>
      <sz val="11"/>
      <color theme="1"/>
      <name val="Arial"/>
      <family val="2"/>
    </font>
    <font>
      <sz val="11"/>
      <name val="Arial"/>
      <family val="2"/>
    </font>
    <font>
      <sz val="8"/>
      <name val="Arial"/>
      <family val="2"/>
    </font>
  </fonts>
  <fills count="24">
    <fill>
      <patternFill patternType="none"/>
    </fill>
    <fill>
      <patternFill patternType="gray125"/>
    </fill>
    <fill>
      <patternFill patternType="solid">
        <fgColor theme="0"/>
        <bgColor indexed="64"/>
      </patternFill>
    </fill>
    <fill>
      <patternFill patternType="solid">
        <fgColor rgb="FF009CDD"/>
        <bgColor indexed="64"/>
      </patternFill>
    </fill>
    <fill>
      <patternFill patternType="solid">
        <fgColor rgb="FFFFFFFF"/>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8"/>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002060"/>
        <bgColor indexed="64"/>
      </patternFill>
    </fill>
    <fill>
      <patternFill patternType="solid">
        <fgColor theme="4" tint="-0.499984740745262"/>
        <bgColor indexed="64"/>
      </patternFill>
    </fill>
    <fill>
      <patternFill patternType="solid">
        <fgColor theme="5" tint="-0.499984740745262"/>
        <bgColor indexed="64"/>
      </patternFill>
    </fill>
    <fill>
      <patternFill patternType="solid">
        <fgColor theme="9" tint="-0.499984740745262"/>
        <bgColor indexed="64"/>
      </patternFill>
    </fill>
    <fill>
      <patternFill patternType="solid">
        <fgColor rgb="FFDEEAF6"/>
        <bgColor indexed="64"/>
      </patternFill>
    </fill>
    <fill>
      <patternFill patternType="solid">
        <fgColor rgb="FFFFC000"/>
        <bgColor indexed="64"/>
      </patternFill>
    </fill>
    <fill>
      <patternFill patternType="solid">
        <fgColor theme="8" tint="0.39997558519241921"/>
        <bgColor indexed="64"/>
      </patternFill>
    </fill>
    <fill>
      <patternFill patternType="solid">
        <fgColor rgb="FFFFC7CE"/>
      </patternFill>
    </fill>
    <fill>
      <patternFill patternType="solid">
        <fgColor theme="7" tint="0.79998168889431442"/>
        <bgColor indexed="64"/>
      </patternFill>
    </fill>
    <fill>
      <patternFill patternType="solid">
        <fgColor rgb="FF92D050"/>
        <bgColor indexed="64"/>
      </patternFill>
    </fill>
  </fills>
  <borders count="57">
    <border>
      <left/>
      <right/>
      <top/>
      <bottom/>
      <diagonal/>
    </border>
    <border>
      <left style="thin">
        <color rgb="FF009CDD"/>
      </left>
      <right style="thin">
        <color rgb="FF009CDD"/>
      </right>
      <top style="thin">
        <color rgb="FF009CDD"/>
      </top>
      <bottom style="thin">
        <color rgb="FF009CDD"/>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right style="medium">
        <color indexed="64"/>
      </right>
      <top/>
      <bottom/>
      <diagonal/>
    </border>
    <border>
      <left/>
      <right style="medium">
        <color indexed="64"/>
      </right>
      <top style="medium">
        <color indexed="64"/>
      </top>
      <bottom/>
      <diagonal/>
    </border>
    <border>
      <left style="thin">
        <color rgb="FF009CDD"/>
      </left>
      <right/>
      <top style="thin">
        <color rgb="FF009CDD"/>
      </top>
      <bottom style="thin">
        <color rgb="FF009CDD"/>
      </bottom>
      <diagonal/>
    </border>
    <border>
      <left/>
      <right/>
      <top style="thin">
        <color rgb="FF009CDD"/>
      </top>
      <bottom style="thin">
        <color rgb="FF009CDD"/>
      </bottom>
      <diagonal/>
    </border>
    <border>
      <left/>
      <right style="thin">
        <color rgb="FF009CDD"/>
      </right>
      <top style="thin">
        <color rgb="FF009CDD"/>
      </top>
      <bottom style="thin">
        <color rgb="FF009CDD"/>
      </bottom>
      <diagonal/>
    </border>
    <border>
      <left style="thin">
        <color rgb="FF009CDD"/>
      </left>
      <right style="thin">
        <color rgb="FF009CDD"/>
      </right>
      <top style="thin">
        <color rgb="FF009CDD"/>
      </top>
      <bottom/>
      <diagonal/>
    </border>
    <border>
      <left style="thin">
        <color rgb="FF009CDD"/>
      </left>
      <right style="thin">
        <color rgb="FF009CDD"/>
      </right>
      <top/>
      <bottom style="thin">
        <color rgb="FF009CDD"/>
      </bottom>
      <diagonal/>
    </border>
    <border>
      <left/>
      <right/>
      <top style="thin">
        <color rgb="FF009CDD"/>
      </top>
      <bottom/>
      <diagonal/>
    </border>
    <border>
      <left style="thin">
        <color rgb="FF009CDD"/>
      </left>
      <right style="thin">
        <color rgb="FF009CDD"/>
      </right>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top style="medium">
        <color indexed="64"/>
      </top>
      <bottom/>
      <diagonal/>
    </border>
  </borders>
  <cellStyleXfs count="9">
    <xf numFmtId="0" fontId="0" fillId="0" borderId="0"/>
    <xf numFmtId="44" fontId="1" fillId="0" borderId="0" applyFont="0" applyFill="0" applyBorder="0" applyAlignment="0" applyProtection="0"/>
    <xf numFmtId="0" fontId="17" fillId="0" borderId="0" applyNumberFormat="0" applyFill="0" applyBorder="0" applyAlignment="0" applyProtection="0"/>
    <xf numFmtId="0" fontId="18" fillId="0" borderId="0"/>
    <xf numFmtId="0" fontId="19" fillId="0" borderId="0" applyNumberFormat="0" applyFill="0" applyBorder="0" applyAlignment="0" applyProtection="0"/>
    <xf numFmtId="44"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41" fillId="21" borderId="0" applyNumberFormat="0" applyBorder="0" applyAlignment="0" applyProtection="0"/>
  </cellStyleXfs>
  <cellXfs count="338">
    <xf numFmtId="0" fontId="0" fillId="0" borderId="0" xfId="0"/>
    <xf numFmtId="0" fontId="0" fillId="2" borderId="0" xfId="0" applyFill="1" applyAlignment="1" applyProtection="1">
      <alignment vertical="center"/>
      <protection hidden="1"/>
    </xf>
    <xf numFmtId="0" fontId="0" fillId="2" borderId="0" xfId="0" applyFill="1" applyAlignment="1" applyProtection="1">
      <alignment vertical="center" wrapText="1"/>
      <protection hidden="1"/>
    </xf>
    <xf numFmtId="0" fontId="0" fillId="2" borderId="0" xfId="0" applyFill="1" applyProtection="1">
      <protection hidden="1"/>
    </xf>
    <xf numFmtId="0" fontId="0" fillId="2" borderId="0" xfId="0" applyFill="1" applyAlignment="1" applyProtection="1">
      <alignment wrapText="1"/>
      <protection hidden="1"/>
    </xf>
    <xf numFmtId="0" fontId="0" fillId="2" borderId="0" xfId="0" applyFill="1" applyBorder="1" applyAlignment="1" applyProtection="1">
      <alignment vertical="center"/>
      <protection hidden="1"/>
    </xf>
    <xf numFmtId="0" fontId="10" fillId="9" borderId="14" xfId="0" applyFont="1" applyFill="1" applyBorder="1" applyAlignment="1" applyProtection="1">
      <alignment horizontal="centerContinuous" vertical="center"/>
      <protection hidden="1"/>
    </xf>
    <xf numFmtId="0" fontId="10" fillId="9" borderId="17" xfId="0" applyFont="1" applyFill="1" applyBorder="1" applyAlignment="1" applyProtection="1">
      <alignment horizontal="centerContinuous" vertical="center"/>
      <protection hidden="1"/>
    </xf>
    <xf numFmtId="0" fontId="0" fillId="2" borderId="18" xfId="0" applyFill="1" applyBorder="1" applyAlignment="1" applyProtection="1">
      <alignment horizontal="center" vertical="center"/>
      <protection hidden="1"/>
    </xf>
    <xf numFmtId="0" fontId="10" fillId="6" borderId="14" xfId="0" applyFont="1" applyFill="1" applyBorder="1" applyAlignment="1" applyProtection="1">
      <alignment horizontal="centerContinuous" vertical="center"/>
      <protection hidden="1"/>
    </xf>
    <xf numFmtId="0" fontId="10" fillId="6" borderId="17" xfId="0" applyFont="1" applyFill="1" applyBorder="1" applyAlignment="1" applyProtection="1">
      <alignment horizontal="centerContinuous" vertical="center"/>
      <protection hidden="1"/>
    </xf>
    <xf numFmtId="0" fontId="0" fillId="2" borderId="19" xfId="0" applyFill="1" applyBorder="1" applyAlignment="1" applyProtection="1">
      <alignment horizontal="center" vertical="center"/>
      <protection hidden="1"/>
    </xf>
    <xf numFmtId="0" fontId="10" fillId="7" borderId="14" xfId="0" applyFont="1" applyFill="1" applyBorder="1" applyAlignment="1" applyProtection="1">
      <alignment horizontal="centerContinuous" vertical="center"/>
      <protection hidden="1"/>
    </xf>
    <xf numFmtId="0" fontId="10" fillId="7" borderId="17" xfId="0" applyFont="1" applyFill="1" applyBorder="1" applyAlignment="1" applyProtection="1">
      <alignment horizontal="centerContinuous" vertical="center"/>
      <protection hidden="1"/>
    </xf>
    <xf numFmtId="0" fontId="0" fillId="2" borderId="19" xfId="0" applyFill="1" applyBorder="1" applyProtection="1">
      <protection hidden="1"/>
    </xf>
    <xf numFmtId="0" fontId="0" fillId="2" borderId="14" xfId="0" applyFill="1" applyBorder="1" applyProtection="1">
      <protection hidden="1"/>
    </xf>
    <xf numFmtId="0" fontId="10" fillId="2" borderId="20" xfId="0" applyFont="1" applyFill="1" applyBorder="1" applyAlignment="1" applyProtection="1">
      <alignment horizontal="center" vertical="center"/>
      <protection hidden="1"/>
    </xf>
    <xf numFmtId="0" fontId="10" fillId="2" borderId="21" xfId="0" applyFont="1" applyFill="1" applyBorder="1" applyAlignment="1" applyProtection="1">
      <alignment horizontal="right" vertical="center"/>
      <protection hidden="1"/>
    </xf>
    <xf numFmtId="0" fontId="10" fillId="9" borderId="23" xfId="0" applyFont="1" applyFill="1" applyBorder="1" applyAlignment="1" applyProtection="1">
      <alignment horizontal="center" vertical="center" wrapText="1"/>
      <protection hidden="1"/>
    </xf>
    <xf numFmtId="0" fontId="10" fillId="9" borderId="24" xfId="0" applyFont="1" applyFill="1" applyBorder="1" applyAlignment="1" applyProtection="1">
      <alignment horizontal="center" vertical="center" wrapText="1"/>
      <protection hidden="1"/>
    </xf>
    <xf numFmtId="44" fontId="12" fillId="13" borderId="25" xfId="0" applyNumberFormat="1" applyFont="1" applyFill="1" applyBorder="1" applyAlignment="1" applyProtection="1">
      <alignment vertical="center" wrapText="1"/>
      <protection hidden="1"/>
    </xf>
    <xf numFmtId="44" fontId="12" fillId="13" borderId="26" xfId="0" applyNumberFormat="1" applyFont="1" applyFill="1" applyBorder="1" applyAlignment="1" applyProtection="1">
      <alignment vertical="center" wrapText="1"/>
      <protection hidden="1"/>
    </xf>
    <xf numFmtId="44" fontId="11" fillId="2" borderId="27" xfId="1" applyFont="1" applyFill="1" applyBorder="1" applyAlignment="1" applyProtection="1">
      <alignment vertical="center" wrapText="1"/>
      <protection hidden="1"/>
    </xf>
    <xf numFmtId="44" fontId="11" fillId="2" borderId="28" xfId="1" applyFont="1" applyFill="1" applyBorder="1" applyAlignment="1" applyProtection="1">
      <alignment vertical="center" wrapText="1"/>
      <protection hidden="1"/>
    </xf>
    <xf numFmtId="44" fontId="11" fillId="2" borderId="24" xfId="1" applyFont="1" applyFill="1" applyBorder="1" applyAlignment="1" applyProtection="1">
      <alignment vertical="center" wrapText="1"/>
      <protection hidden="1"/>
    </xf>
    <xf numFmtId="44" fontId="11" fillId="2" borderId="29" xfId="1" applyFont="1" applyFill="1" applyBorder="1" applyAlignment="1" applyProtection="1">
      <alignment vertical="center" wrapText="1"/>
      <protection hidden="1"/>
    </xf>
    <xf numFmtId="0" fontId="10" fillId="9" borderId="31" xfId="0" applyFont="1" applyFill="1" applyBorder="1" applyAlignment="1" applyProtection="1">
      <alignment horizontal="center" vertical="center"/>
      <protection hidden="1"/>
    </xf>
    <xf numFmtId="44" fontId="15" fillId="15" borderId="32" xfId="1" applyFont="1" applyFill="1" applyBorder="1" applyAlignment="1" applyProtection="1">
      <alignment vertical="center" wrapText="1"/>
      <protection hidden="1"/>
    </xf>
    <xf numFmtId="44" fontId="11" fillId="13" borderId="31" xfId="1" applyNumberFormat="1" applyFont="1" applyFill="1" applyBorder="1" applyAlignment="1" applyProtection="1">
      <alignment horizontal="left" vertical="center" wrapText="1"/>
      <protection hidden="1"/>
    </xf>
    <xf numFmtId="44" fontId="11" fillId="13" borderId="33" xfId="1" applyFont="1" applyFill="1" applyBorder="1" applyAlignment="1" applyProtection="1">
      <alignment horizontal="left" vertical="center" wrapText="1"/>
      <protection hidden="1"/>
    </xf>
    <xf numFmtId="44" fontId="11" fillId="13" borderId="33" xfId="1" applyNumberFormat="1" applyFont="1" applyFill="1" applyBorder="1" applyAlignment="1" applyProtection="1">
      <alignment horizontal="left" vertical="center" wrapText="1"/>
      <protection hidden="1"/>
    </xf>
    <xf numFmtId="0" fontId="0" fillId="2" borderId="34" xfId="0" applyFill="1" applyBorder="1" applyAlignment="1" applyProtection="1">
      <alignment vertical="center"/>
      <protection hidden="1"/>
    </xf>
    <xf numFmtId="0" fontId="10" fillId="6" borderId="28" xfId="0" applyFont="1" applyFill="1" applyBorder="1" applyAlignment="1" applyProtection="1">
      <alignment horizontal="center" vertical="center" wrapText="1"/>
      <protection hidden="1"/>
    </xf>
    <xf numFmtId="0" fontId="10" fillId="6" borderId="24" xfId="0" applyFont="1" applyFill="1" applyBorder="1" applyAlignment="1" applyProtection="1">
      <alignment horizontal="center" vertical="center" wrapText="1"/>
      <protection hidden="1"/>
    </xf>
    <xf numFmtId="0" fontId="10" fillId="6" borderId="31" xfId="0" applyFont="1" applyFill="1" applyBorder="1" applyAlignment="1" applyProtection="1">
      <alignment horizontal="center" vertical="center"/>
      <protection hidden="1"/>
    </xf>
    <xf numFmtId="44" fontId="12" fillId="10" borderId="30" xfId="0" applyNumberFormat="1" applyFont="1" applyFill="1" applyBorder="1" applyAlignment="1" applyProtection="1">
      <alignment horizontal="left" vertical="center" wrapText="1"/>
      <protection hidden="1"/>
    </xf>
    <xf numFmtId="44" fontId="12" fillId="10" borderId="26" xfId="0" applyNumberFormat="1" applyFont="1" applyFill="1" applyBorder="1" applyAlignment="1" applyProtection="1">
      <alignment horizontal="left" vertical="center" wrapText="1"/>
      <protection hidden="1"/>
    </xf>
    <xf numFmtId="44" fontId="15" fillId="16" borderId="32" xfId="0" applyNumberFormat="1" applyFont="1" applyFill="1" applyBorder="1" applyAlignment="1" applyProtection="1">
      <alignment horizontal="left" vertical="center" wrapText="1"/>
      <protection hidden="1"/>
    </xf>
    <xf numFmtId="44" fontId="11" fillId="2" borderId="27" xfId="1" applyFont="1" applyFill="1" applyBorder="1" applyAlignment="1" applyProtection="1">
      <alignment horizontal="left" vertical="center" wrapText="1"/>
      <protection hidden="1"/>
    </xf>
    <xf numFmtId="44" fontId="11" fillId="2" borderId="27" xfId="1" applyNumberFormat="1" applyFont="1" applyFill="1" applyBorder="1" applyAlignment="1" applyProtection="1">
      <alignment horizontal="left" vertical="center" wrapText="1"/>
      <protection hidden="1"/>
    </xf>
    <xf numFmtId="44" fontId="11" fillId="2" borderId="28" xfId="1" applyFont="1" applyFill="1" applyBorder="1" applyAlignment="1" applyProtection="1">
      <alignment horizontal="left" vertical="center" wrapText="1"/>
      <protection hidden="1"/>
    </xf>
    <xf numFmtId="44" fontId="11" fillId="2" borderId="29" xfId="1" applyFont="1" applyFill="1" applyBorder="1" applyAlignment="1" applyProtection="1">
      <alignment horizontal="left" vertical="center" wrapText="1"/>
      <protection hidden="1"/>
    </xf>
    <xf numFmtId="44" fontId="11" fillId="10" borderId="31" xfId="1" applyNumberFormat="1" applyFont="1" applyFill="1" applyBorder="1" applyAlignment="1" applyProtection="1">
      <alignment vertical="center" wrapText="1"/>
      <protection hidden="1"/>
    </xf>
    <xf numFmtId="44" fontId="11" fillId="10" borderId="33" xfId="1" applyNumberFormat="1" applyFont="1" applyFill="1" applyBorder="1" applyAlignment="1" applyProtection="1">
      <alignment vertical="center" wrapText="1"/>
      <protection hidden="1"/>
    </xf>
    <xf numFmtId="0" fontId="10" fillId="7" borderId="24" xfId="0" applyFont="1" applyFill="1" applyBorder="1" applyAlignment="1" applyProtection="1">
      <alignment horizontal="center" vertical="center" wrapText="1"/>
      <protection hidden="1"/>
    </xf>
    <xf numFmtId="44" fontId="12" fillId="12" borderId="26" xfId="0" applyNumberFormat="1" applyFont="1" applyFill="1" applyBorder="1" applyAlignment="1" applyProtection="1">
      <alignment wrapText="1"/>
      <protection hidden="1"/>
    </xf>
    <xf numFmtId="0" fontId="10" fillId="7" borderId="31" xfId="0" applyFont="1" applyFill="1" applyBorder="1" applyAlignment="1" applyProtection="1">
      <alignment horizontal="center" vertical="center"/>
      <protection hidden="1"/>
    </xf>
    <xf numFmtId="44" fontId="15" fillId="17" borderId="32" xfId="0" applyNumberFormat="1" applyFont="1" applyFill="1" applyBorder="1" applyAlignment="1" applyProtection="1">
      <alignment wrapText="1"/>
      <protection hidden="1"/>
    </xf>
    <xf numFmtId="44" fontId="11" fillId="12" borderId="31" xfId="1" applyNumberFormat="1" applyFont="1" applyFill="1" applyBorder="1" applyAlignment="1" applyProtection="1">
      <alignment vertical="center" wrapText="1"/>
      <protection hidden="1"/>
    </xf>
    <xf numFmtId="0" fontId="0" fillId="2" borderId="36" xfId="0" applyFill="1" applyBorder="1" applyAlignment="1" applyProtection="1">
      <alignment horizontal="center" vertical="center"/>
      <protection hidden="1"/>
    </xf>
    <xf numFmtId="0" fontId="0" fillId="2" borderId="2" xfId="0" applyFill="1" applyBorder="1" applyAlignment="1" applyProtection="1">
      <alignment vertical="center"/>
      <protection hidden="1"/>
    </xf>
    <xf numFmtId="44" fontId="11" fillId="2" borderId="37" xfId="1" applyFont="1" applyFill="1" applyBorder="1" applyAlignment="1" applyProtection="1">
      <alignment vertical="center" wrapText="1"/>
      <protection hidden="1"/>
    </xf>
    <xf numFmtId="44" fontId="11" fillId="13" borderId="35" xfId="1" applyNumberFormat="1" applyFont="1" applyFill="1" applyBorder="1" applyAlignment="1" applyProtection="1">
      <alignment horizontal="left" vertical="center" wrapText="1"/>
      <protection hidden="1"/>
    </xf>
    <xf numFmtId="44" fontId="11" fillId="10" borderId="35" xfId="1" applyNumberFormat="1" applyFont="1" applyFill="1" applyBorder="1" applyAlignment="1" applyProtection="1">
      <alignment vertical="center" wrapText="1"/>
      <protection hidden="1"/>
    </xf>
    <xf numFmtId="0" fontId="10" fillId="2" borderId="20" xfId="0" applyFont="1" applyFill="1" applyBorder="1" applyAlignment="1" applyProtection="1">
      <alignment vertical="center"/>
      <protection hidden="1"/>
    </xf>
    <xf numFmtId="0" fontId="0" fillId="2" borderId="36" xfId="0" applyFill="1" applyBorder="1" applyProtection="1">
      <protection hidden="1"/>
    </xf>
    <xf numFmtId="0" fontId="10" fillId="2" borderId="15" xfId="0" applyFont="1" applyFill="1" applyBorder="1" applyAlignment="1" applyProtection="1">
      <alignment horizontal="right"/>
      <protection hidden="1"/>
    </xf>
    <xf numFmtId="44" fontId="12" fillId="11" borderId="22" xfId="0" applyNumberFormat="1" applyFont="1" applyFill="1" applyBorder="1" applyAlignment="1" applyProtection="1">
      <alignment wrapText="1"/>
      <protection hidden="1"/>
    </xf>
    <xf numFmtId="44" fontId="12" fillId="11" borderId="16" xfId="0" applyNumberFormat="1" applyFont="1" applyFill="1" applyBorder="1" applyAlignment="1" applyProtection="1">
      <alignment wrapText="1"/>
      <protection hidden="1"/>
    </xf>
    <xf numFmtId="165" fontId="18" fillId="2" borderId="38" xfId="3" applyNumberFormat="1" applyFill="1" applyBorder="1" applyAlignment="1" applyProtection="1">
      <alignment horizontal="left" vertical="center"/>
      <protection hidden="1"/>
    </xf>
    <xf numFmtId="0" fontId="18" fillId="2" borderId="21" xfId="3" applyFill="1" applyBorder="1" applyAlignment="1" applyProtection="1">
      <alignment horizontal="left" vertical="center"/>
      <protection hidden="1"/>
    </xf>
    <xf numFmtId="0" fontId="23" fillId="2" borderId="19" xfId="3" applyFont="1" applyFill="1" applyBorder="1" applyAlignment="1" applyProtection="1">
      <alignment horizontal="centerContinuous" vertical="center"/>
      <protection hidden="1"/>
    </xf>
    <xf numFmtId="0" fontId="23" fillId="2" borderId="39" xfId="3" applyFont="1" applyFill="1" applyBorder="1" applyAlignment="1" applyProtection="1">
      <alignment horizontal="centerContinuous" vertical="center"/>
      <protection hidden="1"/>
    </xf>
    <xf numFmtId="0" fontId="18" fillId="2" borderId="18" xfId="3" applyFill="1" applyBorder="1" applyAlignment="1" applyProtection="1">
      <alignment horizontal="right" vertical="center"/>
      <protection hidden="1"/>
    </xf>
    <xf numFmtId="0" fontId="18" fillId="2" borderId="20" xfId="3" applyFill="1" applyBorder="1" applyAlignment="1" applyProtection="1">
      <alignment horizontal="right" vertical="center"/>
      <protection hidden="1"/>
    </xf>
    <xf numFmtId="44" fontId="12" fillId="19" borderId="17" xfId="0" applyNumberFormat="1" applyFont="1" applyFill="1" applyBorder="1" applyAlignment="1" applyProtection="1">
      <alignment wrapText="1"/>
      <protection hidden="1"/>
    </xf>
    <xf numFmtId="44" fontId="11" fillId="2" borderId="24" xfId="1" applyFont="1" applyFill="1" applyBorder="1" applyAlignment="1" applyProtection="1">
      <alignment horizontal="center" vertical="center" wrapText="1"/>
      <protection hidden="1"/>
    </xf>
    <xf numFmtId="44" fontId="11" fillId="2" borderId="27" xfId="1" applyFont="1" applyFill="1" applyBorder="1" applyAlignment="1" applyProtection="1">
      <alignment horizontal="center" vertical="center" wrapText="1"/>
      <protection hidden="1"/>
    </xf>
    <xf numFmtId="44" fontId="11" fillId="2" borderId="13" xfId="1" applyFont="1" applyFill="1" applyBorder="1" applyAlignment="1" applyProtection="1">
      <alignment horizontal="center" vertical="center" wrapText="1"/>
      <protection hidden="1"/>
    </xf>
    <xf numFmtId="44" fontId="11" fillId="2" borderId="27" xfId="1" applyNumberFormat="1" applyFont="1" applyFill="1" applyBorder="1" applyAlignment="1" applyProtection="1">
      <alignment horizontal="center" vertical="center" wrapText="1"/>
      <protection hidden="1"/>
    </xf>
    <xf numFmtId="44" fontId="11" fillId="2" borderId="24" xfId="1" applyFont="1" applyFill="1" applyBorder="1" applyAlignment="1" applyProtection="1">
      <alignment horizontal="center" wrapText="1"/>
      <protection hidden="1"/>
    </xf>
    <xf numFmtId="44" fontId="11" fillId="2" borderId="13" xfId="1" applyFont="1" applyFill="1" applyBorder="1" applyAlignment="1" applyProtection="1">
      <alignment horizontal="center" wrapText="1"/>
      <protection hidden="1"/>
    </xf>
    <xf numFmtId="44" fontId="25" fillId="10" borderId="26" xfId="0" applyNumberFormat="1" applyFont="1" applyFill="1" applyBorder="1" applyAlignment="1" applyProtection="1">
      <alignment horizontal="left" vertical="center" wrapText="1"/>
      <protection hidden="1"/>
    </xf>
    <xf numFmtId="44" fontId="25" fillId="12" borderId="26" xfId="0" applyNumberFormat="1" applyFont="1" applyFill="1" applyBorder="1" applyAlignment="1" applyProtection="1">
      <alignment wrapText="1"/>
      <protection hidden="1"/>
    </xf>
    <xf numFmtId="44" fontId="25" fillId="11" borderId="16" xfId="0" applyNumberFormat="1" applyFont="1" applyFill="1" applyBorder="1" applyAlignment="1" applyProtection="1">
      <alignment wrapText="1"/>
      <protection hidden="1"/>
    </xf>
    <xf numFmtId="44" fontId="25" fillId="13" borderId="26" xfId="0" applyNumberFormat="1" applyFont="1" applyFill="1" applyBorder="1" applyAlignment="1" applyProtection="1">
      <alignment vertical="center" wrapText="1"/>
      <protection hidden="1"/>
    </xf>
    <xf numFmtId="0" fontId="14" fillId="14" borderId="5" xfId="0" applyFont="1" applyFill="1" applyBorder="1" applyAlignment="1" applyProtection="1">
      <alignment horizontal="centerContinuous" vertical="center"/>
      <protection hidden="1"/>
    </xf>
    <xf numFmtId="0" fontId="4" fillId="14" borderId="4" xfId="0" applyFont="1" applyFill="1" applyBorder="1" applyAlignment="1" applyProtection="1">
      <alignment horizontal="centerContinuous" vertical="center"/>
      <protection hidden="1"/>
    </xf>
    <xf numFmtId="0" fontId="4" fillId="14" borderId="6" xfId="0" applyFont="1" applyFill="1" applyBorder="1" applyAlignment="1" applyProtection="1">
      <alignment horizontal="centerContinuous" vertical="center"/>
      <protection hidden="1"/>
    </xf>
    <xf numFmtId="0" fontId="14" fillId="14" borderId="4" xfId="0" applyFont="1" applyFill="1" applyBorder="1" applyAlignment="1" applyProtection="1">
      <alignment horizontal="centerContinuous" vertical="center"/>
      <protection hidden="1"/>
    </xf>
    <xf numFmtId="0" fontId="14" fillId="14" borderId="6" xfId="0" applyFont="1" applyFill="1" applyBorder="1" applyAlignment="1" applyProtection="1">
      <alignment horizontal="centerContinuous" vertical="center"/>
      <protection hidden="1"/>
    </xf>
    <xf numFmtId="0" fontId="0" fillId="2" borderId="0" xfId="0" applyFill="1" applyAlignment="1" applyProtection="1">
      <alignment horizontal="center" vertical="center"/>
      <protection hidden="1"/>
    </xf>
    <xf numFmtId="0" fontId="2" fillId="8" borderId="5" xfId="0" applyFont="1" applyFill="1" applyBorder="1" applyAlignment="1" applyProtection="1">
      <alignment horizontal="center" vertical="center"/>
      <protection hidden="1"/>
    </xf>
    <xf numFmtId="0" fontId="2" fillId="8" borderId="4" xfId="0" applyFont="1" applyFill="1" applyBorder="1" applyAlignment="1" applyProtection="1">
      <alignment horizontal="center" vertical="center"/>
      <protection hidden="1"/>
    </xf>
    <xf numFmtId="0" fontId="2" fillId="8" borderId="6" xfId="0" applyFont="1" applyFill="1" applyBorder="1" applyAlignment="1" applyProtection="1">
      <alignment horizontal="center" vertical="center"/>
      <protection hidden="1"/>
    </xf>
    <xf numFmtId="0" fontId="0" fillId="5" borderId="3" xfId="0" applyFill="1" applyBorder="1" applyAlignment="1" applyProtection="1">
      <alignment horizontal="center" vertical="center"/>
      <protection hidden="1"/>
    </xf>
    <xf numFmtId="0" fontId="17" fillId="5" borderId="3" xfId="2" applyFill="1" applyBorder="1" applyAlignment="1" applyProtection="1">
      <alignment vertical="center"/>
      <protection hidden="1"/>
    </xf>
    <xf numFmtId="16" fontId="3" fillId="5" borderId="12" xfId="0" quotePrefix="1" applyNumberFormat="1" applyFont="1" applyFill="1" applyBorder="1" applyAlignment="1" applyProtection="1">
      <alignment vertical="center"/>
      <protection hidden="1"/>
    </xf>
    <xf numFmtId="0" fontId="0" fillId="5" borderId="0" xfId="0" applyFill="1" applyBorder="1" applyAlignment="1" applyProtection="1">
      <alignment horizontal="center" vertical="center"/>
      <protection hidden="1"/>
    </xf>
    <xf numFmtId="0" fontId="17" fillId="5" borderId="0" xfId="2" applyFill="1" applyBorder="1" applyAlignment="1" applyProtection="1">
      <alignment vertical="center"/>
      <protection hidden="1"/>
    </xf>
    <xf numFmtId="0" fontId="3" fillId="5" borderId="8" xfId="0" quotePrefix="1" applyFont="1" applyFill="1" applyBorder="1" applyAlignment="1" applyProtection="1">
      <alignment vertical="center"/>
      <protection hidden="1"/>
    </xf>
    <xf numFmtId="0" fontId="0" fillId="5" borderId="8" xfId="0" applyFill="1" applyBorder="1" applyAlignment="1" applyProtection="1">
      <alignment vertical="center"/>
      <protection hidden="1"/>
    </xf>
    <xf numFmtId="44" fontId="0" fillId="2" borderId="0" xfId="0" applyNumberFormat="1" applyFill="1" applyAlignment="1" applyProtection="1">
      <alignment vertical="center"/>
      <protection hidden="1"/>
    </xf>
    <xf numFmtId="0" fontId="0" fillId="5" borderId="2" xfId="0" applyFill="1" applyBorder="1" applyAlignment="1" applyProtection="1">
      <alignment horizontal="center" vertical="center"/>
      <protection hidden="1"/>
    </xf>
    <xf numFmtId="0" fontId="17" fillId="5" borderId="2" xfId="2" applyFill="1" applyBorder="1" applyAlignment="1" applyProtection="1">
      <alignment vertical="center"/>
      <protection hidden="1"/>
    </xf>
    <xf numFmtId="0" fontId="0" fillId="5" borderId="11" xfId="0" applyFill="1" applyBorder="1" applyAlignment="1" applyProtection="1">
      <alignment vertical="center"/>
      <protection hidden="1"/>
    </xf>
    <xf numFmtId="0" fontId="0" fillId="6" borderId="3" xfId="0" applyFill="1" applyBorder="1" applyAlignment="1" applyProtection="1">
      <alignment horizontal="center" vertical="center"/>
      <protection hidden="1"/>
    </xf>
    <xf numFmtId="0" fontId="17" fillId="6" borderId="3" xfId="2" applyFill="1" applyBorder="1" applyAlignment="1" applyProtection="1">
      <alignment vertical="center"/>
      <protection hidden="1"/>
    </xf>
    <xf numFmtId="0" fontId="3" fillId="6" borderId="12" xfId="0" quotePrefix="1" applyFont="1" applyFill="1" applyBorder="1" applyAlignment="1" applyProtection="1">
      <alignment vertical="center"/>
      <protection hidden="1"/>
    </xf>
    <xf numFmtId="0" fontId="0" fillId="6" borderId="0" xfId="0" applyFill="1" applyBorder="1" applyAlignment="1" applyProtection="1">
      <alignment horizontal="center" vertical="center"/>
      <protection hidden="1"/>
    </xf>
    <xf numFmtId="0" fontId="17" fillId="6" borderId="0" xfId="2"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0" fillId="6" borderId="8" xfId="0" applyFill="1" applyBorder="1" applyAlignment="1" applyProtection="1">
      <alignment vertical="center"/>
      <protection hidden="1"/>
    </xf>
    <xf numFmtId="0" fontId="0" fillId="6" borderId="2" xfId="0" applyFill="1" applyBorder="1" applyAlignment="1" applyProtection="1">
      <alignment horizontal="center" vertical="center"/>
      <protection hidden="1"/>
    </xf>
    <xf numFmtId="0" fontId="17" fillId="6" borderId="2" xfId="2" applyFill="1" applyBorder="1" applyAlignment="1" applyProtection="1">
      <alignment vertical="center"/>
      <protection hidden="1"/>
    </xf>
    <xf numFmtId="0" fontId="0" fillId="6" borderId="11" xfId="0" applyFill="1" applyBorder="1" applyAlignment="1" applyProtection="1">
      <alignment vertical="center"/>
      <protection hidden="1"/>
    </xf>
    <xf numFmtId="0" fontId="0" fillId="7" borderId="0" xfId="0" applyFill="1" applyBorder="1" applyAlignment="1" applyProtection="1">
      <alignment horizontal="center" vertical="center"/>
      <protection hidden="1"/>
    </xf>
    <xf numFmtId="0" fontId="17" fillId="7" borderId="0" xfId="2" applyFill="1" applyBorder="1" applyAlignment="1" applyProtection="1">
      <alignment vertical="center"/>
      <protection hidden="1"/>
    </xf>
    <xf numFmtId="0" fontId="3" fillId="7" borderId="8" xfId="0" applyFont="1" applyFill="1" applyBorder="1" applyAlignment="1" applyProtection="1">
      <alignment vertical="center"/>
      <protection hidden="1"/>
    </xf>
    <xf numFmtId="0" fontId="0" fillId="7" borderId="2" xfId="0" applyFill="1" applyBorder="1" applyAlignment="1" applyProtection="1">
      <alignment horizontal="center" vertical="center"/>
      <protection hidden="1"/>
    </xf>
    <xf numFmtId="0" fontId="17" fillId="7" borderId="2" xfId="2" applyFill="1" applyBorder="1" applyAlignment="1" applyProtection="1">
      <alignment vertical="center"/>
      <protection hidden="1"/>
    </xf>
    <xf numFmtId="0" fontId="3" fillId="7" borderId="11" xfId="0" applyFont="1" applyFill="1" applyBorder="1" applyAlignment="1" applyProtection="1">
      <alignment vertical="center"/>
      <protection hidden="1"/>
    </xf>
    <xf numFmtId="0" fontId="14" fillId="14" borderId="0" xfId="0" applyFont="1" applyFill="1" applyAlignment="1" applyProtection="1">
      <alignment horizontal="centerContinuous"/>
      <protection hidden="1"/>
    </xf>
    <xf numFmtId="0" fontId="16" fillId="14" borderId="0" xfId="0" applyFont="1" applyFill="1" applyAlignment="1" applyProtection="1">
      <alignment horizontal="centerContinuous"/>
      <protection hidden="1"/>
    </xf>
    <xf numFmtId="0" fontId="1" fillId="2" borderId="0" xfId="0" applyFont="1" applyFill="1" applyAlignment="1" applyProtection="1">
      <alignment horizontal="right" vertical="top"/>
      <protection hidden="1"/>
    </xf>
    <xf numFmtId="0" fontId="5" fillId="2" borderId="0" xfId="0" applyFont="1" applyFill="1" applyBorder="1" applyAlignment="1" applyProtection="1">
      <protection hidden="1"/>
    </xf>
    <xf numFmtId="0" fontId="6" fillId="2" borderId="0" xfId="0" applyFont="1" applyFill="1" applyBorder="1" applyProtection="1">
      <protection hidden="1"/>
    </xf>
    <xf numFmtId="0" fontId="6" fillId="2" borderId="0" xfId="0" applyFont="1" applyFill="1" applyBorder="1" applyAlignment="1" applyProtection="1">
      <alignment horizontal="center"/>
      <protection hidden="1"/>
    </xf>
    <xf numFmtId="164" fontId="6" fillId="2" borderId="0" xfId="0" applyNumberFormat="1" applyFont="1" applyFill="1" applyBorder="1" applyAlignment="1" applyProtection="1">
      <alignment horizontal="center"/>
      <protection hidden="1"/>
    </xf>
    <xf numFmtId="0" fontId="7" fillId="3" borderId="1" xfId="0" applyFont="1" applyFill="1" applyBorder="1" applyAlignment="1" applyProtection="1">
      <alignment horizontal="center" vertical="center" wrapText="1"/>
      <protection hidden="1"/>
    </xf>
    <xf numFmtId="164" fontId="7" fillId="3" borderId="1" xfId="0" applyNumberFormat="1" applyFont="1" applyFill="1" applyBorder="1" applyAlignment="1" applyProtection="1">
      <alignment horizontal="center" vertical="center" wrapText="1"/>
      <protection hidden="1"/>
    </xf>
    <xf numFmtId="0" fontId="0" fillId="2" borderId="0" xfId="0" applyFill="1" applyAlignment="1" applyProtection="1">
      <alignment horizontal="center"/>
      <protection hidden="1"/>
    </xf>
    <xf numFmtId="0" fontId="6" fillId="4" borderId="1" xfId="0" applyFont="1" applyFill="1" applyBorder="1" applyAlignment="1" applyProtection="1">
      <alignment vertical="center" wrapText="1"/>
      <protection hidden="1"/>
    </xf>
    <xf numFmtId="0" fontId="8" fillId="4" borderId="1" xfId="0" applyFont="1" applyFill="1" applyBorder="1" applyAlignment="1" applyProtection="1">
      <alignment vertical="center" wrapText="1"/>
      <protection hidden="1"/>
    </xf>
    <xf numFmtId="0" fontId="8" fillId="4" borderId="1" xfId="0" applyFont="1" applyFill="1" applyBorder="1" applyAlignment="1" applyProtection="1">
      <alignment horizontal="center" vertical="center" wrapText="1"/>
      <protection hidden="1"/>
    </xf>
    <xf numFmtId="6" fontId="8" fillId="5" borderId="1" xfId="0" applyNumberFormat="1" applyFont="1" applyFill="1" applyBorder="1" applyAlignment="1" applyProtection="1">
      <alignment horizontal="center" vertical="center"/>
      <protection hidden="1"/>
    </xf>
    <xf numFmtId="164" fontId="8" fillId="20" borderId="1" xfId="0" applyNumberFormat="1" applyFont="1" applyFill="1" applyBorder="1" applyAlignment="1" applyProtection="1">
      <alignment horizontal="center" vertical="center"/>
      <protection hidden="1"/>
    </xf>
    <xf numFmtId="0" fontId="5" fillId="2" borderId="0" xfId="0" applyFont="1" applyFill="1" applyBorder="1" applyProtection="1">
      <protection hidden="1"/>
    </xf>
    <xf numFmtId="164" fontId="0" fillId="2" borderId="0" xfId="0" applyNumberFormat="1" applyFill="1" applyProtection="1">
      <protection hidden="1"/>
    </xf>
    <xf numFmtId="6" fontId="9" fillId="18" borderId="1" xfId="0" applyNumberFormat="1" applyFont="1" applyFill="1" applyBorder="1" applyAlignment="1" applyProtection="1">
      <alignment horizontal="center" vertical="center" wrapText="1"/>
      <protection hidden="1"/>
    </xf>
    <xf numFmtId="6" fontId="8" fillId="18" borderId="1" xfId="0" applyNumberFormat="1" applyFont="1" applyFill="1" applyBorder="1" applyAlignment="1" applyProtection="1">
      <alignment horizontal="center" vertical="center"/>
      <protection hidden="1"/>
    </xf>
    <xf numFmtId="6" fontId="8" fillId="18" borderId="1" xfId="0" applyNumberFormat="1" applyFont="1" applyFill="1" applyBorder="1" applyAlignment="1" applyProtection="1">
      <alignment horizontal="center" vertical="center" wrapText="1"/>
      <protection hidden="1"/>
    </xf>
    <xf numFmtId="164" fontId="16" fillId="14" borderId="0" xfId="0" applyNumberFormat="1" applyFont="1" applyFill="1" applyAlignment="1" applyProtection="1">
      <alignment horizontal="centerContinuous"/>
      <protection hidden="1"/>
    </xf>
    <xf numFmtId="0" fontId="5" fillId="2" borderId="0" xfId="0" applyFont="1" applyFill="1" applyProtection="1">
      <protection hidden="1"/>
    </xf>
    <xf numFmtId="6" fontId="20" fillId="18" borderId="1" xfId="0" applyNumberFormat="1" applyFont="1" applyFill="1" applyBorder="1" applyAlignment="1" applyProtection="1">
      <alignment horizontal="center" vertical="center"/>
      <protection hidden="1"/>
    </xf>
    <xf numFmtId="2" fontId="8" fillId="4" borderId="1" xfId="0" applyNumberFormat="1" applyFont="1" applyFill="1" applyBorder="1" applyAlignment="1" applyProtection="1">
      <alignment horizontal="center" vertical="center" wrapText="1"/>
      <protection hidden="1"/>
    </xf>
    <xf numFmtId="164" fontId="9" fillId="20" borderId="1" xfId="0" applyNumberFormat="1" applyFont="1" applyFill="1" applyBorder="1" applyAlignment="1" applyProtection="1">
      <alignment horizontal="center" vertical="center"/>
      <protection hidden="1"/>
    </xf>
    <xf numFmtId="0" fontId="24" fillId="2" borderId="0" xfId="0" applyFont="1" applyFill="1" applyProtection="1">
      <protection hidden="1"/>
    </xf>
    <xf numFmtId="0" fontId="8" fillId="9" borderId="1" xfId="0" applyFont="1" applyFill="1" applyBorder="1" applyAlignment="1" applyProtection="1">
      <alignment vertical="center" wrapText="1"/>
      <protection hidden="1"/>
    </xf>
    <xf numFmtId="0" fontId="8" fillId="9" borderId="1" xfId="0" applyFont="1" applyFill="1" applyBorder="1" applyAlignment="1" applyProtection="1">
      <alignment horizontal="center" vertical="center" wrapText="1"/>
      <protection hidden="1"/>
    </xf>
    <xf numFmtId="2" fontId="22" fillId="14" borderId="1" xfId="0" applyNumberFormat="1" applyFont="1" applyFill="1" applyBorder="1" applyAlignment="1" applyProtection="1">
      <alignment horizontal="center" vertical="center" wrapText="1"/>
      <protection hidden="1"/>
    </xf>
    <xf numFmtId="0" fontId="6" fillId="2" borderId="0" xfId="0" applyFont="1" applyFill="1" applyBorder="1" applyAlignment="1" applyProtection="1">
      <alignment wrapText="1"/>
      <protection hidden="1"/>
    </xf>
    <xf numFmtId="0" fontId="28" fillId="3" borderId="1" xfId="0" applyFont="1" applyFill="1" applyBorder="1" applyAlignment="1" applyProtection="1">
      <alignment horizontal="center" vertical="center" wrapText="1"/>
      <protection hidden="1"/>
    </xf>
    <xf numFmtId="6" fontId="9" fillId="18" borderId="1" xfId="0" applyNumberFormat="1" applyFont="1" applyFill="1" applyBorder="1" applyAlignment="1" applyProtection="1">
      <alignment horizontal="center" vertical="center"/>
      <protection hidden="1"/>
    </xf>
    <xf numFmtId="164" fontId="8" fillId="4" borderId="1" xfId="0" applyNumberFormat="1" applyFont="1" applyFill="1" applyBorder="1" applyAlignment="1" applyProtection="1">
      <alignment horizontal="center" vertical="center" wrapText="1"/>
      <protection hidden="1"/>
    </xf>
    <xf numFmtId="0" fontId="21" fillId="2" borderId="0" xfId="0" applyFont="1" applyFill="1" applyBorder="1" applyProtection="1">
      <protection hidden="1"/>
    </xf>
    <xf numFmtId="0" fontId="26" fillId="2" borderId="0" xfId="0" applyFont="1" applyFill="1" applyBorder="1" applyAlignment="1" applyProtection="1">
      <alignment wrapText="1"/>
      <protection hidden="1"/>
    </xf>
    <xf numFmtId="0" fontId="27" fillId="2" borderId="0" xfId="0" applyFont="1" applyFill="1" applyBorder="1" applyAlignment="1" applyProtection="1">
      <alignment horizontal="center"/>
      <protection hidden="1"/>
    </xf>
    <xf numFmtId="0" fontId="26" fillId="2" borderId="0" xfId="0" applyFont="1" applyFill="1" applyBorder="1" applyAlignment="1" applyProtection="1">
      <alignment horizontal="center"/>
      <protection hidden="1"/>
    </xf>
    <xf numFmtId="164" fontId="26" fillId="2" borderId="0" xfId="0" applyNumberFormat="1" applyFont="1" applyFill="1" applyBorder="1" applyAlignment="1" applyProtection="1">
      <alignment horizontal="center"/>
      <protection hidden="1"/>
    </xf>
    <xf numFmtId="0" fontId="9" fillId="2" borderId="0" xfId="0" applyFont="1" applyFill="1" applyBorder="1" applyAlignment="1" applyProtection="1">
      <alignment horizontal="center"/>
      <protection hidden="1"/>
    </xf>
    <xf numFmtId="0" fontId="29" fillId="2" borderId="0" xfId="0" applyFont="1" applyFill="1" applyBorder="1" applyAlignment="1" applyProtection="1">
      <alignment horizontal="center"/>
      <protection hidden="1"/>
    </xf>
    <xf numFmtId="164" fontId="9" fillId="2" borderId="0" xfId="0" applyNumberFormat="1" applyFont="1" applyFill="1" applyBorder="1" applyAlignment="1" applyProtection="1">
      <alignment horizontal="center"/>
      <protection hidden="1"/>
    </xf>
    <xf numFmtId="164" fontId="28" fillId="3" borderId="1" xfId="0" applyNumberFormat="1" applyFont="1" applyFill="1" applyBorder="1" applyAlignment="1" applyProtection="1">
      <alignment horizontal="center" vertical="center" wrapText="1"/>
      <protection hidden="1"/>
    </xf>
    <xf numFmtId="9" fontId="9" fillId="18" borderId="1" xfId="0" applyNumberFormat="1" applyFont="1" applyFill="1" applyBorder="1" applyAlignment="1" applyProtection="1">
      <alignment horizontal="center" vertical="center"/>
      <protection hidden="1"/>
    </xf>
    <xf numFmtId="164" fontId="9" fillId="4" borderId="1" xfId="0" applyNumberFormat="1" applyFont="1" applyFill="1" applyBorder="1" applyAlignment="1" applyProtection="1">
      <alignment horizontal="center" vertical="center" wrapText="1"/>
      <protection hidden="1"/>
    </xf>
    <xf numFmtId="0" fontId="9" fillId="18" borderId="1" xfId="0" applyFont="1" applyFill="1" applyBorder="1" applyAlignment="1" applyProtection="1">
      <alignment horizontal="center" vertical="center"/>
      <protection hidden="1"/>
    </xf>
    <xf numFmtId="0" fontId="9" fillId="2" borderId="0" xfId="0" applyFont="1" applyFill="1" applyBorder="1" applyProtection="1">
      <protection hidden="1"/>
    </xf>
    <xf numFmtId="0" fontId="31" fillId="2" borderId="0" xfId="0" applyFont="1" applyFill="1" applyAlignment="1" applyProtection="1">
      <alignment vertical="center"/>
      <protection hidden="1"/>
    </xf>
    <xf numFmtId="0" fontId="32" fillId="2" borderId="0" xfId="0" applyFont="1" applyFill="1" applyProtection="1">
      <protection hidden="1"/>
    </xf>
    <xf numFmtId="0" fontId="32" fillId="2" borderId="0" xfId="0" applyFont="1" applyFill="1" applyAlignment="1" applyProtection="1">
      <alignment wrapText="1"/>
      <protection hidden="1"/>
    </xf>
    <xf numFmtId="0" fontId="3" fillId="2" borderId="0" xfId="0" applyFont="1" applyFill="1" applyAlignment="1" applyProtection="1">
      <alignment vertical="center"/>
      <protection hidden="1"/>
    </xf>
    <xf numFmtId="164" fontId="9" fillId="20" borderId="43" xfId="0" applyNumberFormat="1" applyFont="1" applyFill="1" applyBorder="1" applyAlignment="1" applyProtection="1">
      <alignment horizontal="center" vertical="center"/>
      <protection hidden="1"/>
    </xf>
    <xf numFmtId="0" fontId="0" fillId="0" borderId="0" xfId="0" applyAlignment="1">
      <alignment horizontal="center"/>
    </xf>
    <xf numFmtId="6" fontId="0" fillId="0" borderId="0" xfId="0" applyNumberFormat="1" applyAlignment="1">
      <alignment horizontal="center"/>
    </xf>
    <xf numFmtId="0" fontId="9" fillId="4" borderId="40" xfId="0" applyFont="1" applyFill="1" applyBorder="1" applyAlignment="1" applyProtection="1">
      <alignment vertical="center" wrapText="1"/>
      <protection hidden="1"/>
    </xf>
    <xf numFmtId="10" fontId="9" fillId="18" borderId="1" xfId="0" applyNumberFormat="1" applyFont="1" applyFill="1" applyBorder="1" applyAlignment="1" applyProtection="1">
      <alignment horizontal="center" vertical="center"/>
      <protection hidden="1"/>
    </xf>
    <xf numFmtId="9" fontId="8" fillId="18" borderId="1" xfId="7" applyFont="1" applyFill="1" applyBorder="1" applyAlignment="1" applyProtection="1">
      <alignment horizontal="center" vertical="center"/>
      <protection hidden="1"/>
    </xf>
    <xf numFmtId="44" fontId="11" fillId="0" borderId="13" xfId="1" applyFont="1" applyFill="1" applyBorder="1" applyAlignment="1" applyProtection="1">
      <alignment horizontal="center" vertical="center" wrapText="1"/>
      <protection hidden="1"/>
    </xf>
    <xf numFmtId="0" fontId="9" fillId="4" borderId="1" xfId="0" applyFont="1" applyFill="1" applyBorder="1" applyAlignment="1" applyProtection="1">
      <alignment vertical="center" wrapText="1"/>
      <protection hidden="1"/>
    </xf>
    <xf numFmtId="0" fontId="0" fillId="2" borderId="0" xfId="0" applyFill="1" applyBorder="1" applyProtection="1">
      <protection hidden="1"/>
    </xf>
    <xf numFmtId="0" fontId="10" fillId="2" borderId="0" xfId="0" applyFont="1" applyFill="1" applyBorder="1" applyAlignment="1" applyProtection="1">
      <alignment horizontal="right"/>
      <protection hidden="1"/>
    </xf>
    <xf numFmtId="6" fontId="0" fillId="2" borderId="0" xfId="0" applyNumberFormat="1" applyFill="1" applyProtection="1">
      <protection hidden="1"/>
    </xf>
    <xf numFmtId="0" fontId="6" fillId="2" borderId="0" xfId="0" applyFont="1" applyFill="1" applyProtection="1">
      <protection hidden="1"/>
    </xf>
    <xf numFmtId="164" fontId="8" fillId="2" borderId="0" xfId="0" applyNumberFormat="1" applyFont="1" applyFill="1" applyBorder="1" applyAlignment="1" applyProtection="1">
      <alignment horizontal="center" vertical="center"/>
      <protection hidden="1"/>
    </xf>
    <xf numFmtId="0" fontId="28" fillId="3" borderId="1" xfId="0" applyFont="1" applyFill="1" applyBorder="1" applyAlignment="1" applyProtection="1">
      <alignment horizontal="left" vertical="center" wrapText="1"/>
      <protection hidden="1"/>
    </xf>
    <xf numFmtId="6" fontId="8" fillId="2" borderId="0" xfId="0" applyNumberFormat="1" applyFont="1" applyFill="1" applyBorder="1" applyAlignment="1" applyProtection="1">
      <alignment horizontal="center" vertical="center"/>
      <protection hidden="1"/>
    </xf>
    <xf numFmtId="0" fontId="33" fillId="2" borderId="0" xfId="0" applyFont="1" applyFill="1" applyAlignment="1">
      <alignment vertical="top" wrapText="1"/>
    </xf>
    <xf numFmtId="0" fontId="0" fillId="2" borderId="0" xfId="0" applyFill="1" applyAlignment="1">
      <alignment vertical="top" wrapText="1"/>
    </xf>
    <xf numFmtId="0" fontId="37" fillId="2" borderId="0" xfId="0" applyFont="1" applyFill="1" applyAlignment="1" applyProtection="1">
      <alignment horizontal="right"/>
      <protection hidden="1"/>
    </xf>
    <xf numFmtId="6" fontId="8" fillId="2" borderId="41" xfId="0" applyNumberFormat="1" applyFont="1" applyFill="1" applyBorder="1" applyAlignment="1" applyProtection="1">
      <alignment horizontal="center" vertical="center"/>
      <protection hidden="1"/>
    </xf>
    <xf numFmtId="164" fontId="9" fillId="2" borderId="42" xfId="0" applyNumberFormat="1" applyFont="1" applyFill="1" applyBorder="1" applyAlignment="1" applyProtection="1">
      <alignment horizontal="center" vertical="center"/>
      <protection hidden="1"/>
    </xf>
    <xf numFmtId="0" fontId="5" fillId="0" borderId="0" xfId="0" applyFont="1" applyFill="1" applyBorder="1" applyAlignment="1" applyProtection="1">
      <protection hidden="1"/>
    </xf>
    <xf numFmtId="0" fontId="40" fillId="2" borderId="0" xfId="0" applyFont="1" applyFill="1" applyProtection="1">
      <protection hidden="1"/>
    </xf>
    <xf numFmtId="0" fontId="5" fillId="0" borderId="0" xfId="0" applyFont="1" applyFill="1" applyBorder="1" applyProtection="1">
      <protection hidden="1"/>
    </xf>
    <xf numFmtId="0" fontId="0" fillId="2" borderId="0" xfId="0" applyFill="1" applyAlignment="1">
      <alignment vertical="top" wrapText="1"/>
    </xf>
    <xf numFmtId="0" fontId="0" fillId="0" borderId="0" xfId="0" applyAlignment="1">
      <alignment horizontal="center" vertical="center"/>
    </xf>
    <xf numFmtId="0" fontId="42" fillId="0" borderId="0" xfId="0" applyFont="1" applyAlignment="1">
      <alignment horizontal="center" vertical="center"/>
    </xf>
    <xf numFmtId="0" fontId="3" fillId="0" borderId="0" xfId="0" applyFont="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wrapText="1"/>
    </xf>
    <xf numFmtId="0" fontId="0" fillId="0" borderId="51" xfId="0" applyBorder="1" applyAlignment="1">
      <alignment horizontal="center" vertical="center"/>
    </xf>
    <xf numFmtId="0" fontId="0" fillId="0" borderId="50" xfId="0" applyBorder="1" applyAlignment="1">
      <alignment horizontal="center" vertical="center" wrapText="1"/>
    </xf>
    <xf numFmtId="0" fontId="3" fillId="0" borderId="5" xfId="0" applyFont="1" applyBorder="1"/>
    <xf numFmtId="166" fontId="0" fillId="0" borderId="49" xfId="0" applyNumberFormat="1" applyBorder="1"/>
    <xf numFmtId="166" fontId="0" fillId="0" borderId="50" xfId="0" applyNumberFormat="1" applyBorder="1"/>
    <xf numFmtId="9" fontId="0" fillId="0" borderId="51" xfId="0" applyNumberFormat="1" applyBorder="1"/>
    <xf numFmtId="166" fontId="0" fillId="0" borderId="51" xfId="0" applyNumberFormat="1" applyBorder="1"/>
    <xf numFmtId="9" fontId="0" fillId="0" borderId="50" xfId="0" applyNumberFormat="1" applyBorder="1"/>
    <xf numFmtId="166" fontId="0" fillId="0" borderId="52" xfId="0" applyNumberFormat="1" applyBorder="1"/>
    <xf numFmtId="166" fontId="0" fillId="0" borderId="53" xfId="0" applyNumberFormat="1" applyBorder="1"/>
    <xf numFmtId="9" fontId="0" fillId="0" borderId="54" xfId="0" applyNumberFormat="1" applyBorder="1"/>
    <xf numFmtId="166" fontId="0" fillId="0" borderId="54" xfId="0" applyNumberFormat="1" applyBorder="1"/>
    <xf numFmtId="9" fontId="0" fillId="0" borderId="53" xfId="0" applyNumberFormat="1" applyBorder="1"/>
    <xf numFmtId="0" fontId="3" fillId="0" borderId="0" xfId="0" applyFont="1"/>
    <xf numFmtId="0" fontId="41" fillId="21" borderId="0" xfId="8" applyBorder="1"/>
    <xf numFmtId="166" fontId="0" fillId="0" borderId="0" xfId="0" applyNumberFormat="1"/>
    <xf numFmtId="164" fontId="0" fillId="0" borderId="0" xfId="0" applyNumberFormat="1"/>
    <xf numFmtId="0" fontId="0" fillId="0" borderId="0" xfId="0" applyFill="1" applyBorder="1" applyAlignment="1">
      <alignment horizontal="center" vertical="center" wrapText="1"/>
    </xf>
    <xf numFmtId="0" fontId="3" fillId="0" borderId="0" xfId="0" applyFont="1" applyAlignment="1">
      <alignment wrapText="1"/>
    </xf>
    <xf numFmtId="0" fontId="44" fillId="0" borderId="0" xfId="0" applyFont="1"/>
    <xf numFmtId="0" fontId="45" fillId="0" borderId="0" xfId="0" applyFont="1"/>
    <xf numFmtId="0" fontId="0" fillId="2" borderId="18" xfId="0" applyFill="1" applyBorder="1" applyProtection="1">
      <protection hidden="1"/>
    </xf>
    <xf numFmtId="44" fontId="11" fillId="2" borderId="27" xfId="1" applyFont="1" applyFill="1" applyBorder="1" applyAlignment="1" applyProtection="1">
      <alignment horizontal="center" wrapText="1"/>
      <protection hidden="1"/>
    </xf>
    <xf numFmtId="44" fontId="11" fillId="12" borderId="33" xfId="1" applyNumberFormat="1" applyFont="1" applyFill="1" applyBorder="1" applyAlignment="1" applyProtection="1">
      <alignment vertical="center" wrapText="1"/>
      <protection hidden="1"/>
    </xf>
    <xf numFmtId="44" fontId="11" fillId="2" borderId="0" xfId="1" applyFont="1" applyFill="1" applyBorder="1" applyAlignment="1" applyProtection="1">
      <alignment wrapText="1"/>
      <protection hidden="1"/>
    </xf>
    <xf numFmtId="44" fontId="11" fillId="2" borderId="0" xfId="1" applyFont="1" applyFill="1" applyBorder="1" applyAlignment="1" applyProtection="1">
      <alignment horizontal="center" wrapText="1"/>
      <protection hidden="1"/>
    </xf>
    <xf numFmtId="0" fontId="10" fillId="7" borderId="23" xfId="0" applyFont="1" applyFill="1" applyBorder="1" applyAlignment="1" applyProtection="1">
      <alignment horizontal="center" vertical="center" wrapText="1"/>
      <protection hidden="1"/>
    </xf>
    <xf numFmtId="44" fontId="11" fillId="2" borderId="23" xfId="1" applyFont="1" applyFill="1" applyBorder="1" applyAlignment="1" applyProtection="1">
      <alignment wrapText="1"/>
      <protection hidden="1"/>
    </xf>
    <xf numFmtId="44" fontId="12" fillId="12" borderId="25" xfId="0" applyNumberFormat="1" applyFont="1" applyFill="1" applyBorder="1" applyAlignment="1" applyProtection="1">
      <alignment wrapText="1"/>
      <protection hidden="1"/>
    </xf>
    <xf numFmtId="0" fontId="0" fillId="2" borderId="39" xfId="0" applyFill="1" applyBorder="1" applyProtection="1">
      <protection hidden="1"/>
    </xf>
    <xf numFmtId="0" fontId="0" fillId="2" borderId="38" xfId="0" applyFill="1" applyBorder="1" applyProtection="1">
      <protection hidden="1"/>
    </xf>
    <xf numFmtId="0" fontId="0" fillId="2" borderId="55" xfId="0" applyFill="1" applyBorder="1" applyProtection="1">
      <protection hidden="1"/>
    </xf>
    <xf numFmtId="44" fontId="11" fillId="2" borderId="56" xfId="1" applyFont="1" applyFill="1" applyBorder="1" applyAlignment="1" applyProtection="1">
      <alignment horizontal="center" wrapText="1"/>
      <protection hidden="1"/>
    </xf>
    <xf numFmtId="44" fontId="11" fillId="2" borderId="10" xfId="1" applyFont="1" applyFill="1" applyBorder="1" applyAlignment="1" applyProtection="1">
      <alignment horizontal="center" wrapText="1"/>
      <protection hidden="1"/>
    </xf>
    <xf numFmtId="44" fontId="11" fillId="12" borderId="32" xfId="1" applyNumberFormat="1" applyFont="1" applyFill="1" applyBorder="1" applyAlignment="1" applyProtection="1">
      <alignment vertical="center" wrapText="1"/>
      <protection hidden="1"/>
    </xf>
    <xf numFmtId="44" fontId="11" fillId="2" borderId="11" xfId="1" applyFont="1" applyFill="1" applyBorder="1" applyAlignment="1" applyProtection="1">
      <alignment horizontal="center" wrapText="1"/>
      <protection hidden="1"/>
    </xf>
    <xf numFmtId="0" fontId="3" fillId="2" borderId="0" xfId="0" applyFont="1" applyFill="1" applyProtection="1">
      <protection hidden="1"/>
    </xf>
    <xf numFmtId="0" fontId="0" fillId="2" borderId="0" xfId="0" applyFill="1" applyAlignment="1">
      <alignment vertical="top"/>
    </xf>
    <xf numFmtId="0" fontId="46" fillId="22" borderId="0" xfId="0" applyFont="1" applyFill="1"/>
    <xf numFmtId="0" fontId="0" fillId="0" borderId="0" xfId="0" applyFill="1"/>
    <xf numFmtId="0" fontId="0" fillId="0" borderId="0" xfId="0" applyFill="1" applyAlignment="1" applyProtection="1">
      <alignment vertical="center"/>
      <protection hidden="1"/>
    </xf>
    <xf numFmtId="0" fontId="23" fillId="2" borderId="0" xfId="3" applyFont="1" applyFill="1" applyBorder="1" applyAlignment="1" applyProtection="1">
      <alignment vertical="center"/>
      <protection hidden="1"/>
    </xf>
    <xf numFmtId="0" fontId="0" fillId="2" borderId="0" xfId="0" quotePrefix="1" applyFill="1" applyAlignment="1" applyProtection="1">
      <alignment vertical="center"/>
      <protection hidden="1"/>
    </xf>
    <xf numFmtId="0" fontId="0" fillId="10" borderId="37" xfId="0" applyFill="1" applyBorder="1" applyAlignment="1">
      <alignment horizontal="center" vertical="center" wrapText="1"/>
    </xf>
    <xf numFmtId="0" fontId="0" fillId="7" borderId="48" xfId="0" applyFill="1" applyBorder="1" applyAlignment="1">
      <alignment horizontal="center" vertical="center" wrapText="1"/>
    </xf>
    <xf numFmtId="0" fontId="49" fillId="0" borderId="0" xfId="0" applyFont="1"/>
    <xf numFmtId="0" fontId="3" fillId="23" borderId="5" xfId="0" applyFont="1" applyFill="1" applyBorder="1"/>
    <xf numFmtId="166" fontId="0" fillId="23" borderId="49" xfId="0" applyNumberFormat="1" applyFill="1" applyBorder="1"/>
    <xf numFmtId="166" fontId="0" fillId="23" borderId="50" xfId="0" applyNumberFormat="1" applyFill="1" applyBorder="1"/>
    <xf numFmtId="9" fontId="0" fillId="23" borderId="51" xfId="0" applyNumberFormat="1" applyFill="1" applyBorder="1"/>
    <xf numFmtId="166" fontId="0" fillId="23" borderId="51" xfId="0" applyNumberFormat="1" applyFill="1" applyBorder="1"/>
    <xf numFmtId="9" fontId="0" fillId="23" borderId="50" xfId="0" applyNumberFormat="1" applyFill="1" applyBorder="1"/>
    <xf numFmtId="0" fontId="0" fillId="23" borderId="0" xfId="0" applyFill="1"/>
    <xf numFmtId="0" fontId="3" fillId="11" borderId="5" xfId="0" applyFont="1" applyFill="1" applyBorder="1"/>
    <xf numFmtId="166" fontId="0" fillId="11" borderId="49" xfId="0" applyNumberFormat="1" applyFill="1" applyBorder="1"/>
    <xf numFmtId="166" fontId="0" fillId="11" borderId="50" xfId="0" applyNumberFormat="1" applyFill="1" applyBorder="1"/>
    <xf numFmtId="9" fontId="0" fillId="11" borderId="51" xfId="0" applyNumberFormat="1" applyFill="1" applyBorder="1"/>
    <xf numFmtId="166" fontId="0" fillId="11" borderId="51" xfId="0" applyNumberFormat="1" applyFill="1" applyBorder="1"/>
    <xf numFmtId="9" fontId="0" fillId="11" borderId="50" xfId="0" applyNumberFormat="1" applyFill="1" applyBorder="1"/>
    <xf numFmtId="0" fontId="0" fillId="11" borderId="0" xfId="0" applyFill="1"/>
    <xf numFmtId="0" fontId="0" fillId="7" borderId="48" xfId="0" applyFill="1" applyBorder="1" applyAlignment="1">
      <alignment horizontal="center" vertical="center" wrapText="1"/>
    </xf>
    <xf numFmtId="0" fontId="50" fillId="2" borderId="0" xfId="0" applyFont="1" applyFill="1" applyProtection="1">
      <protection hidden="1"/>
    </xf>
    <xf numFmtId="0" fontId="0" fillId="2" borderId="0" xfId="0" applyFill="1" applyAlignment="1" applyProtection="1">
      <alignment vertical="center" wrapText="1"/>
      <protection hidden="1"/>
    </xf>
    <xf numFmtId="0" fontId="0" fillId="2" borderId="0" xfId="0" applyFill="1" applyAlignment="1" applyProtection="1">
      <alignment wrapText="1"/>
      <protection hidden="1"/>
    </xf>
    <xf numFmtId="0" fontId="3" fillId="2" borderId="0" xfId="0" applyFont="1" applyFill="1" applyAlignment="1" applyProtection="1">
      <alignment vertical="center" wrapText="1"/>
      <protection hidden="1"/>
    </xf>
    <xf numFmtId="0" fontId="9" fillId="0" borderId="1" xfId="0" applyFont="1" applyBorder="1" applyAlignment="1" applyProtection="1">
      <alignment vertical="center" wrapText="1"/>
      <protection hidden="1"/>
    </xf>
    <xf numFmtId="0" fontId="8" fillId="0" borderId="1" xfId="0" applyFont="1" applyBorder="1" applyAlignment="1" applyProtection="1">
      <alignment vertical="center" wrapText="1"/>
      <protection hidden="1"/>
    </xf>
    <xf numFmtId="0" fontId="9" fillId="2" borderId="1" xfId="0" applyFont="1" applyFill="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6" fillId="2" borderId="1" xfId="0" applyFont="1" applyFill="1" applyBorder="1" applyAlignment="1" applyProtection="1">
      <alignment vertical="center" wrapText="1"/>
      <protection hidden="1"/>
    </xf>
    <xf numFmtId="0" fontId="8" fillId="2" borderId="1" xfId="0" applyFont="1" applyFill="1" applyBorder="1" applyAlignment="1" applyProtection="1">
      <alignment vertical="center" wrapText="1"/>
      <protection hidden="1"/>
    </xf>
    <xf numFmtId="0" fontId="38" fillId="2" borderId="0" xfId="0" applyFont="1" applyFill="1" applyBorder="1" applyAlignment="1" applyProtection="1">
      <alignment vertical="top" wrapText="1"/>
      <protection hidden="1"/>
    </xf>
    <xf numFmtId="0" fontId="8" fillId="2" borderId="0" xfId="0" applyFont="1" applyFill="1" applyBorder="1" applyAlignment="1" applyProtection="1">
      <alignment vertical="center" wrapText="1"/>
      <protection hidden="1"/>
    </xf>
    <xf numFmtId="0" fontId="8" fillId="2" borderId="0" xfId="0" applyFont="1" applyFill="1" applyBorder="1" applyAlignment="1" applyProtection="1">
      <alignment horizontal="center" vertical="center" wrapText="1"/>
      <protection hidden="1"/>
    </xf>
    <xf numFmtId="0" fontId="9" fillId="4" borderId="1" xfId="0" applyFont="1" applyFill="1" applyBorder="1" applyAlignment="1" applyProtection="1">
      <alignment horizontal="center" vertical="center" wrapText="1"/>
      <protection hidden="1"/>
    </xf>
    <xf numFmtId="0" fontId="17" fillId="0" borderId="0" xfId="2" applyProtection="1">
      <protection hidden="1"/>
    </xf>
    <xf numFmtId="0" fontId="9" fillId="0" borderId="1" xfId="0" applyFont="1" applyBorder="1" applyAlignment="1" applyProtection="1">
      <alignment vertical="center"/>
      <protection hidden="1"/>
    </xf>
    <xf numFmtId="0" fontId="8" fillId="4" borderId="40" xfId="0" applyFont="1" applyFill="1" applyBorder="1" applyAlignment="1" applyProtection="1">
      <alignment horizontal="center" vertical="center" wrapText="1"/>
      <protection hidden="1"/>
    </xf>
    <xf numFmtId="6" fontId="9" fillId="0" borderId="1" xfId="0" applyNumberFormat="1" applyFont="1" applyFill="1" applyBorder="1" applyAlignment="1" applyProtection="1">
      <alignment horizontal="center" vertical="center" wrapText="1"/>
      <protection hidden="1"/>
    </xf>
    <xf numFmtId="164" fontId="20" fillId="4" borderId="1" xfId="0" applyNumberFormat="1" applyFont="1" applyFill="1" applyBorder="1" applyAlignment="1" applyProtection="1">
      <alignment horizontal="center" vertical="center" wrapText="1"/>
      <protection hidden="1"/>
    </xf>
    <xf numFmtId="6" fontId="20" fillId="18" borderId="1" xfId="0" applyNumberFormat="1" applyFont="1" applyFill="1" applyBorder="1" applyAlignment="1" applyProtection="1">
      <alignment horizontal="center" vertical="center" wrapText="1"/>
      <protection hidden="1"/>
    </xf>
    <xf numFmtId="0" fontId="9" fillId="4" borderId="51" xfId="0" applyFont="1" applyFill="1" applyBorder="1" applyAlignment="1" applyProtection="1">
      <alignment vertical="center" wrapText="1"/>
      <protection hidden="1"/>
    </xf>
    <xf numFmtId="0" fontId="37" fillId="2" borderId="0" xfId="0" applyFont="1" applyFill="1" applyAlignment="1" applyProtection="1">
      <alignment wrapText="1"/>
      <protection hidden="1"/>
    </xf>
    <xf numFmtId="0" fontId="0" fillId="2" borderId="0" xfId="0" applyFill="1" applyAlignment="1" applyProtection="1">
      <alignment wrapText="1"/>
      <protection hidden="1"/>
    </xf>
    <xf numFmtId="0" fontId="9" fillId="4" borderId="43" xfId="0" applyFont="1" applyFill="1" applyBorder="1" applyAlignment="1" applyProtection="1">
      <alignment vertical="center" wrapText="1"/>
      <protection hidden="1"/>
    </xf>
    <xf numFmtId="0" fontId="0" fillId="0" borderId="0" xfId="0" applyAlignment="1" applyProtection="1">
      <alignment wrapText="1"/>
      <protection hidden="1"/>
    </xf>
    <xf numFmtId="0" fontId="9" fillId="18" borderId="43" xfId="0" applyFont="1" applyFill="1" applyBorder="1" applyAlignment="1" applyProtection="1">
      <alignment horizontal="center" vertical="center" wrapText="1"/>
      <protection hidden="1"/>
    </xf>
    <xf numFmtId="0" fontId="0" fillId="2" borderId="0" xfId="0" applyFill="1" applyAlignment="1" applyProtection="1">
      <alignment vertical="center" wrapText="1"/>
      <protection hidden="1"/>
    </xf>
    <xf numFmtId="0" fontId="0" fillId="0" borderId="0" xfId="0" applyAlignment="1">
      <alignment vertical="center" wrapText="1"/>
    </xf>
    <xf numFmtId="0" fontId="30" fillId="2" borderId="0" xfId="0" applyFont="1" applyFill="1" applyAlignment="1" applyProtection="1">
      <alignment horizontal="left" vertical="center" wrapText="1"/>
      <protection hidden="1"/>
    </xf>
    <xf numFmtId="0" fontId="0" fillId="5" borderId="7" xfId="0" applyFill="1" applyBorder="1" applyAlignment="1" applyProtection="1">
      <alignment horizontal="center" vertical="center" wrapText="1"/>
      <protection hidden="1"/>
    </xf>
    <xf numFmtId="0" fontId="0" fillId="5" borderId="9" xfId="0" applyFill="1" applyBorder="1" applyAlignment="1" applyProtection="1">
      <alignment horizontal="center" vertical="center" wrapText="1"/>
      <protection hidden="1"/>
    </xf>
    <xf numFmtId="0" fontId="0" fillId="5" borderId="10" xfId="0" applyFill="1" applyBorder="1" applyAlignment="1" applyProtection="1">
      <alignment horizontal="center" vertical="center" wrapText="1"/>
      <protection hidden="1"/>
    </xf>
    <xf numFmtId="0" fontId="0" fillId="6" borderId="7" xfId="0" applyFill="1" applyBorder="1" applyAlignment="1" applyProtection="1">
      <alignment horizontal="center" vertical="center" wrapText="1"/>
      <protection hidden="1"/>
    </xf>
    <xf numFmtId="0" fontId="0" fillId="6" borderId="9" xfId="0" applyFill="1" applyBorder="1" applyAlignment="1" applyProtection="1">
      <alignment horizontal="center" vertical="center" wrapText="1"/>
      <protection hidden="1"/>
    </xf>
    <xf numFmtId="0" fontId="0" fillId="6" borderId="10" xfId="0" applyFill="1" applyBorder="1" applyAlignment="1" applyProtection="1">
      <alignment horizontal="center" vertical="center" wrapText="1"/>
      <protection hidden="1"/>
    </xf>
    <xf numFmtId="0" fontId="0" fillId="7" borderId="9" xfId="0" applyFill="1" applyBorder="1" applyAlignment="1" applyProtection="1">
      <alignment horizontal="center" vertical="center"/>
      <protection hidden="1"/>
    </xf>
    <xf numFmtId="0" fontId="0" fillId="7" borderId="10" xfId="0" applyFill="1" applyBorder="1" applyAlignment="1" applyProtection="1">
      <alignment horizontal="center" vertical="center"/>
      <protection hidden="1"/>
    </xf>
    <xf numFmtId="0" fontId="33" fillId="2" borderId="0" xfId="0" applyFont="1" applyFill="1" applyAlignment="1" applyProtection="1">
      <alignment vertical="top" wrapText="1"/>
      <protection hidden="1"/>
    </xf>
    <xf numFmtId="0" fontId="0" fillId="0" borderId="0" xfId="0" applyAlignment="1">
      <alignment vertical="top" wrapText="1"/>
    </xf>
    <xf numFmtId="0" fontId="21" fillId="2" borderId="40" xfId="0" applyFont="1" applyFill="1" applyBorder="1" applyAlignment="1" applyProtection="1">
      <alignment vertical="center" wrapText="1"/>
      <protection hidden="1"/>
    </xf>
    <xf numFmtId="0" fontId="0" fillId="2" borderId="41" xfId="0" applyFill="1" applyBorder="1" applyAlignment="1" applyProtection="1">
      <alignment vertical="center" wrapText="1"/>
      <protection hidden="1"/>
    </xf>
    <xf numFmtId="0" fontId="39" fillId="2" borderId="45" xfId="2" applyFont="1" applyFill="1" applyBorder="1" applyAlignment="1" applyProtection="1">
      <alignment vertical="center" wrapText="1"/>
      <protection hidden="1"/>
    </xf>
    <xf numFmtId="0" fontId="37" fillId="2" borderId="45" xfId="0" applyFont="1" applyFill="1" applyBorder="1" applyAlignment="1" applyProtection="1">
      <alignment wrapText="1"/>
      <protection hidden="1"/>
    </xf>
    <xf numFmtId="0" fontId="37" fillId="2" borderId="0" xfId="0" applyFont="1" applyFill="1" applyAlignment="1" applyProtection="1">
      <alignment wrapText="1"/>
      <protection hidden="1"/>
    </xf>
    <xf numFmtId="0" fontId="0" fillId="2" borderId="0" xfId="0" applyFill="1" applyAlignment="1" applyProtection="1">
      <alignment wrapText="1"/>
      <protection hidden="1"/>
    </xf>
    <xf numFmtId="164" fontId="16" fillId="14" borderId="0" xfId="0" applyNumberFormat="1" applyFont="1" applyFill="1" applyAlignment="1" applyProtection="1">
      <alignment horizontal="right"/>
      <protection hidden="1"/>
    </xf>
    <xf numFmtId="0" fontId="17" fillId="2" borderId="0" xfId="2" applyFill="1" applyBorder="1" applyAlignment="1" applyProtection="1">
      <alignment horizontal="right" vertical="top"/>
      <protection hidden="1"/>
    </xf>
    <xf numFmtId="0" fontId="33" fillId="2" borderId="0" xfId="0" applyFont="1" applyFill="1" applyBorder="1" applyAlignment="1" applyProtection="1">
      <alignment vertical="top" wrapText="1"/>
      <protection hidden="1"/>
    </xf>
    <xf numFmtId="0" fontId="0" fillId="2" borderId="0" xfId="0" applyFill="1" applyAlignment="1" applyProtection="1">
      <alignment vertical="top" wrapText="1"/>
      <protection hidden="1"/>
    </xf>
    <xf numFmtId="0" fontId="21" fillId="4" borderId="40" xfId="0" applyFont="1" applyFill="1" applyBorder="1" applyAlignment="1" applyProtection="1">
      <alignment vertical="center" wrapText="1"/>
      <protection hidden="1"/>
    </xf>
    <xf numFmtId="0" fontId="21" fillId="4" borderId="41" xfId="0" applyFont="1" applyFill="1" applyBorder="1" applyAlignment="1" applyProtection="1">
      <alignment vertical="center" wrapText="1"/>
      <protection hidden="1"/>
    </xf>
    <xf numFmtId="0" fontId="21" fillId="4" borderId="42" xfId="0" applyFont="1" applyFill="1" applyBorder="1" applyAlignment="1" applyProtection="1">
      <alignment vertical="center" wrapText="1"/>
      <protection hidden="1"/>
    </xf>
    <xf numFmtId="0" fontId="33" fillId="0" borderId="0" xfId="0" applyFont="1" applyBorder="1" applyAlignment="1" applyProtection="1">
      <alignment vertical="top" wrapText="1"/>
      <protection hidden="1"/>
    </xf>
    <xf numFmtId="0" fontId="33" fillId="0" borderId="0" xfId="0" applyFont="1" applyAlignment="1" applyProtection="1">
      <alignment vertical="top" wrapText="1"/>
      <protection hidden="1"/>
    </xf>
    <xf numFmtId="0" fontId="0" fillId="0" borderId="0" xfId="0" applyAlignment="1" applyProtection="1">
      <alignment vertical="top" wrapText="1"/>
      <protection hidden="1"/>
    </xf>
    <xf numFmtId="0" fontId="38" fillId="2" borderId="0" xfId="0" applyFont="1" applyFill="1" applyAlignment="1" applyProtection="1">
      <alignment wrapText="1"/>
      <protection hidden="1"/>
    </xf>
    <xf numFmtId="0" fontId="21" fillId="4" borderId="40" xfId="0" applyFont="1" applyFill="1" applyBorder="1" applyAlignment="1" applyProtection="1">
      <alignment horizontal="left"/>
      <protection hidden="1"/>
    </xf>
    <xf numFmtId="0" fontId="21" fillId="4" borderId="41" xfId="0" applyFont="1" applyFill="1" applyBorder="1" applyAlignment="1" applyProtection="1">
      <alignment horizontal="left"/>
      <protection hidden="1"/>
    </xf>
    <xf numFmtId="0" fontId="21" fillId="4" borderId="42" xfId="0" applyFont="1" applyFill="1" applyBorder="1" applyAlignment="1" applyProtection="1">
      <alignment horizontal="left"/>
      <protection hidden="1"/>
    </xf>
    <xf numFmtId="0" fontId="9" fillId="4" borderId="43" xfId="0" applyFont="1" applyFill="1" applyBorder="1" applyAlignment="1" applyProtection="1">
      <alignment vertical="center" wrapText="1"/>
      <protection hidden="1"/>
    </xf>
    <xf numFmtId="0" fontId="0" fillId="0" borderId="46" xfId="0" applyBorder="1" applyAlignment="1" applyProtection="1">
      <alignment vertical="center" wrapText="1"/>
      <protection hidden="1"/>
    </xf>
    <xf numFmtId="0" fontId="0" fillId="0" borderId="44" xfId="0" applyBorder="1" applyAlignment="1" applyProtection="1">
      <alignment vertical="center" wrapText="1"/>
      <protection hidden="1"/>
    </xf>
    <xf numFmtId="0" fontId="33" fillId="2" borderId="0" xfId="0" applyFont="1" applyFill="1" applyAlignment="1" applyProtection="1">
      <alignment wrapText="1"/>
      <protection hidden="1"/>
    </xf>
    <xf numFmtId="0" fontId="33" fillId="0" borderId="0" xfId="0" applyFont="1" applyAlignment="1" applyProtection="1">
      <alignment wrapText="1"/>
      <protection hidden="1"/>
    </xf>
    <xf numFmtId="0" fontId="0" fillId="0" borderId="0" xfId="0" applyAlignment="1" applyProtection="1">
      <alignment wrapText="1"/>
      <protection hidden="1"/>
    </xf>
    <xf numFmtId="0" fontId="40" fillId="2" borderId="45" xfId="0" applyFont="1" applyFill="1" applyBorder="1" applyAlignment="1" applyProtection="1">
      <alignment wrapText="1"/>
      <protection hidden="1"/>
    </xf>
    <xf numFmtId="0" fontId="40" fillId="0" borderId="45" xfId="0" applyFont="1" applyBorder="1" applyAlignment="1" applyProtection="1">
      <alignment wrapText="1"/>
      <protection hidden="1"/>
    </xf>
    <xf numFmtId="0" fontId="40" fillId="0" borderId="0" xfId="0" applyFont="1" applyAlignment="1" applyProtection="1">
      <alignment wrapText="1"/>
      <protection hidden="1"/>
    </xf>
    <xf numFmtId="0" fontId="9" fillId="4" borderId="43" xfId="0" applyFont="1" applyFill="1" applyBorder="1" applyAlignment="1" applyProtection="1">
      <alignment horizontal="left" vertical="center" wrapText="1"/>
      <protection hidden="1"/>
    </xf>
    <xf numFmtId="0" fontId="9" fillId="4" borderId="44" xfId="0" applyFont="1" applyFill="1" applyBorder="1" applyAlignment="1" applyProtection="1">
      <alignment horizontal="left" vertical="center" wrapText="1"/>
      <protection hidden="1"/>
    </xf>
    <xf numFmtId="0" fontId="9" fillId="18" borderId="43" xfId="0" applyFont="1" applyFill="1" applyBorder="1" applyAlignment="1" applyProtection="1">
      <alignment horizontal="center" vertical="center" wrapText="1"/>
      <protection hidden="1"/>
    </xf>
    <xf numFmtId="0" fontId="9" fillId="18" borderId="44" xfId="0" applyFont="1" applyFill="1" applyBorder="1" applyAlignment="1" applyProtection="1">
      <alignment horizontal="center" vertical="center" wrapText="1"/>
      <protection hidden="1"/>
    </xf>
    <xf numFmtId="164" fontId="8" fillId="20" borderId="43" xfId="0" applyNumberFormat="1" applyFont="1" applyFill="1" applyBorder="1" applyAlignment="1" applyProtection="1">
      <alignment horizontal="center" vertical="center"/>
      <protection hidden="1"/>
    </xf>
    <xf numFmtId="164" fontId="8" fillId="20" borderId="44" xfId="0" applyNumberFormat="1" applyFont="1" applyFill="1" applyBorder="1" applyAlignment="1" applyProtection="1">
      <alignment horizontal="center" vertical="center"/>
      <protection hidden="1"/>
    </xf>
    <xf numFmtId="0" fontId="51" fillId="2" borderId="45" xfId="0" applyFont="1" applyFill="1" applyBorder="1" applyAlignment="1" applyProtection="1">
      <alignment horizontal="left" vertical="center" wrapText="1"/>
      <protection hidden="1"/>
    </xf>
    <xf numFmtId="0" fontId="0" fillId="10" borderId="37" xfId="0" applyFill="1" applyBorder="1" applyAlignment="1">
      <alignment horizontal="center" vertical="center" wrapText="1"/>
    </xf>
    <xf numFmtId="0" fontId="0" fillId="10" borderId="13"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48" xfId="0" applyFill="1" applyBorder="1" applyAlignment="1">
      <alignment horizontal="center" vertical="center" wrapText="1"/>
    </xf>
    <xf numFmtId="0" fontId="43" fillId="0" borderId="22" xfId="0" applyFont="1" applyBorder="1" applyAlignment="1">
      <alignment horizontal="center" vertical="center"/>
    </xf>
    <xf numFmtId="0" fontId="43" fillId="0" borderId="16" xfId="0" applyFont="1" applyBorder="1" applyAlignment="1">
      <alignment horizontal="center" vertical="center"/>
    </xf>
    <xf numFmtId="0" fontId="43" fillId="0" borderId="47" xfId="0" applyFont="1" applyBorder="1" applyAlignment="1">
      <alignment horizontal="center" vertical="center"/>
    </xf>
    <xf numFmtId="0" fontId="42" fillId="0" borderId="0" xfId="0" applyFont="1" applyAlignment="1">
      <alignment horizontal="center" vertical="center"/>
    </xf>
    <xf numFmtId="0" fontId="43" fillId="0" borderId="22" xfId="0" applyFont="1" applyBorder="1" applyAlignment="1">
      <alignment horizontal="center" vertical="center" wrapText="1"/>
    </xf>
    <xf numFmtId="0" fontId="51" fillId="2" borderId="0" xfId="0" applyFont="1" applyFill="1" applyAlignment="1" applyProtection="1">
      <alignment horizontal="left" vertical="center" wrapText="1"/>
      <protection hidden="1"/>
    </xf>
  </cellXfs>
  <cellStyles count="9">
    <cellStyle name="Bad" xfId="8" builtinId="27"/>
    <cellStyle name="Currency" xfId="1" builtinId="4"/>
    <cellStyle name="Currency 2" xfId="5" xr:uid="{00000000-0005-0000-0000-000031000000}"/>
    <cellStyle name="Hyperlink" xfId="2" builtinId="8"/>
    <cellStyle name="Hyperlink 2" xfId="4" xr:uid="{00000000-0005-0000-0000-000032000000}"/>
    <cellStyle name="Normal" xfId="0" builtinId="0"/>
    <cellStyle name="Normal 2" xfId="3" xr:uid="{00000000-0005-0000-0000-000033000000}"/>
    <cellStyle name="Percent" xfId="7" builtinId="5"/>
    <cellStyle name="Percent 2" xfId="6" xr:uid="{00000000-0005-0000-0000-000034000000}"/>
  </cellStyles>
  <dxfs count="3">
    <dxf>
      <font>
        <color rgb="FF9C0006"/>
      </font>
    </dxf>
    <dxf>
      <font>
        <color rgb="FF9C0006"/>
      </font>
    </dxf>
    <dxf>
      <font>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2181225</xdr:colOff>
      <xdr:row>15</xdr:row>
      <xdr:rowOff>105099</xdr:rowOff>
    </xdr:from>
    <xdr:to>
      <xdr:col>0</xdr:col>
      <xdr:colOff>7893685</xdr:colOff>
      <xdr:row>34</xdr:row>
      <xdr:rowOff>19995</xdr:rowOff>
    </xdr:to>
    <xdr:pic>
      <xdr:nvPicPr>
        <xdr:cNvPr id="3" name="Picture 2">
          <a:extLst>
            <a:ext uri="{FF2B5EF4-FFF2-40B4-BE49-F238E27FC236}">
              <a16:creationId xmlns:a16="http://schemas.microsoft.com/office/drawing/2014/main" id="{9A3A8B4D-57C2-4A0C-9B95-90F4BDAD60D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2183765" y="3456629"/>
          <a:ext cx="5702300" cy="3247376"/>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5C2C13A0-2335-493E-AA4F-691F14EEBE18}">
  <we:reference id="6da5b0d7-dbb0-49a9-93ba-d19c80971ba6" version="4.1.6.0" store="EXCatalog" storeType="EXCatalog"/>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wessexwater.co.uk/services/building-and-developing/self-lay"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wessexwater.co.uk/our-charge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7D574-419F-41C0-A537-BDE0C88EE958}">
  <dimension ref="A1:A14"/>
  <sheetViews>
    <sheetView tabSelected="1" workbookViewId="0"/>
  </sheetViews>
  <sheetFormatPr defaultRowHeight="14" x14ac:dyDescent="0.3"/>
  <cols>
    <col min="1" max="1" width="150.4140625" style="3" customWidth="1"/>
    <col min="2" max="16384" width="8.6640625" style="3"/>
  </cols>
  <sheetData>
    <row r="1" spans="1:1" x14ac:dyDescent="0.3">
      <c r="A1" s="256" t="s">
        <v>401</v>
      </c>
    </row>
    <row r="2" spans="1:1" x14ac:dyDescent="0.3">
      <c r="A2" s="256"/>
    </row>
    <row r="3" spans="1:1" ht="28" x14ac:dyDescent="0.3">
      <c r="A3" s="254" t="s">
        <v>402</v>
      </c>
    </row>
    <row r="4" spans="1:1" x14ac:dyDescent="0.3">
      <c r="A4" s="254"/>
    </row>
    <row r="5" spans="1:1" x14ac:dyDescent="0.3">
      <c r="A5" s="254" t="s">
        <v>399</v>
      </c>
    </row>
    <row r="6" spans="1:1" x14ac:dyDescent="0.3">
      <c r="A6" s="254"/>
    </row>
    <row r="7" spans="1:1" x14ac:dyDescent="0.3">
      <c r="A7" s="254" t="s">
        <v>400</v>
      </c>
    </row>
    <row r="8" spans="1:1" x14ac:dyDescent="0.3">
      <c r="A8" s="1" t="s">
        <v>403</v>
      </c>
    </row>
    <row r="9" spans="1:1" x14ac:dyDescent="0.3">
      <c r="A9" s="254" t="s">
        <v>404</v>
      </c>
    </row>
    <row r="10" spans="1:1" x14ac:dyDescent="0.3">
      <c r="A10" s="254"/>
    </row>
    <row r="11" spans="1:1" ht="42" x14ac:dyDescent="0.3">
      <c r="A11" s="254" t="s">
        <v>407</v>
      </c>
    </row>
    <row r="12" spans="1:1" x14ac:dyDescent="0.3">
      <c r="A12" s="254"/>
    </row>
    <row r="13" spans="1:1" x14ac:dyDescent="0.3">
      <c r="A13" s="254"/>
    </row>
    <row r="14" spans="1:1" ht="28" x14ac:dyDescent="0.3">
      <c r="A14" s="255" t="s">
        <v>405</v>
      </c>
    </row>
  </sheetData>
  <sheetProtection algorithmName="SHA-512" hashValue="eYXQvUVyAf3d7XLC8ftjKdp8SFYBVTVMjydO418m61JBZ/pVAlZl2A09D5kMI0dLug6fNP+tMJ1gbalyVWOl7Q==" saltValue="UZXUvFQ4oaSizJ+6h0DC8g==" spinCount="100000"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15806-64F6-42EA-8686-0984DDAB8934}">
  <sheetPr codeName="Sheet9">
    <tabColor theme="5" tint="0.79998168889431442"/>
    <pageSetUpPr fitToPage="1"/>
  </sheetPr>
  <dimension ref="B1:L26"/>
  <sheetViews>
    <sheetView zoomScaleNormal="100" workbookViewId="0"/>
  </sheetViews>
  <sheetFormatPr defaultColWidth="8.6640625" defaultRowHeight="14" x14ac:dyDescent="0.3"/>
  <cols>
    <col min="1" max="1" width="2.4140625" style="3" customWidth="1"/>
    <col min="2" max="2" width="77.58203125" style="3" customWidth="1"/>
    <col min="3" max="3" width="20.1640625" style="3" customWidth="1"/>
    <col min="4" max="4" width="13.1640625" style="121" customWidth="1"/>
    <col min="5" max="5" width="10.4140625" style="3" customWidth="1"/>
    <col min="6" max="6" width="10.4140625" style="128" customWidth="1"/>
    <col min="7" max="7" width="2.5" style="3" customWidth="1"/>
    <col min="8" max="8" width="60.1640625" style="3" customWidth="1"/>
    <col min="9" max="9" width="11.4140625" style="3" customWidth="1"/>
    <col min="10" max="10" width="10.4140625" style="121" customWidth="1"/>
    <col min="11" max="11" width="10.4140625" style="3" customWidth="1"/>
    <col min="12" max="12" width="10.4140625" style="128" customWidth="1"/>
    <col min="13" max="16384" width="8.6640625" style="3"/>
  </cols>
  <sheetData>
    <row r="1" spans="2:12" ht="23" x14ac:dyDescent="0.5">
      <c r="B1" s="112" t="s">
        <v>75</v>
      </c>
      <c r="C1" s="113"/>
      <c r="D1" s="113"/>
      <c r="E1" s="298">
        <f>SUM(F:F)</f>
        <v>0</v>
      </c>
      <c r="F1" s="298"/>
      <c r="H1" s="112" t="s">
        <v>198</v>
      </c>
      <c r="I1" s="113"/>
      <c r="J1" s="113"/>
      <c r="K1" s="298">
        <f>SUM(L:L)</f>
        <v>0</v>
      </c>
      <c r="L1" s="298"/>
    </row>
    <row r="2" spans="2:12" ht="30" customHeight="1" x14ac:dyDescent="0.3">
      <c r="D2" s="114"/>
      <c r="E2" s="299" t="s">
        <v>76</v>
      </c>
      <c r="F2" s="299"/>
      <c r="H2" s="297" t="s">
        <v>237</v>
      </c>
      <c r="I2" s="317"/>
      <c r="J2" s="317"/>
      <c r="K2" s="299" t="s">
        <v>76</v>
      </c>
      <c r="L2" s="299"/>
    </row>
    <row r="3" spans="2:12" ht="15.5" x14ac:dyDescent="0.35">
      <c r="B3" s="145" t="s">
        <v>188</v>
      </c>
      <c r="C3" s="146"/>
      <c r="D3" s="147"/>
      <c r="E3" s="148"/>
      <c r="F3" s="149"/>
    </row>
    <row r="4" spans="2:12" s="121" customFormat="1" x14ac:dyDescent="0.3">
      <c r="B4" s="142" t="s">
        <v>1</v>
      </c>
      <c r="C4" s="142" t="s">
        <v>2</v>
      </c>
      <c r="D4" s="142" t="s">
        <v>19</v>
      </c>
      <c r="E4" s="142" t="s">
        <v>3</v>
      </c>
      <c r="F4" s="153" t="s">
        <v>20</v>
      </c>
      <c r="H4" s="175" t="s">
        <v>235</v>
      </c>
      <c r="I4" s="165" t="s">
        <v>236</v>
      </c>
      <c r="J4" s="269">
        <v>1</v>
      </c>
      <c r="K4" s="270"/>
      <c r="L4" s="136">
        <f t="shared" ref="L4" si="0">J4*K4</f>
        <v>0</v>
      </c>
    </row>
    <row r="5" spans="2:12" x14ac:dyDescent="0.3">
      <c r="B5" s="169" t="s">
        <v>273</v>
      </c>
      <c r="C5" s="169" t="s">
        <v>12</v>
      </c>
      <c r="D5" s="266"/>
      <c r="E5" s="143">
        <v>145</v>
      </c>
      <c r="F5" s="136">
        <f t="shared" ref="F5:F15" si="1">D5*E5</f>
        <v>0</v>
      </c>
    </row>
    <row r="6" spans="2:12" x14ac:dyDescent="0.3">
      <c r="B6" s="169" t="s">
        <v>214</v>
      </c>
      <c r="C6" s="169" t="s">
        <v>12</v>
      </c>
      <c r="D6" s="266"/>
      <c r="E6" s="143">
        <v>539</v>
      </c>
      <c r="F6" s="136">
        <f t="shared" si="1"/>
        <v>0</v>
      </c>
    </row>
    <row r="7" spans="2:12" ht="29" customHeight="1" x14ac:dyDescent="0.3">
      <c r="B7" s="169" t="s">
        <v>215</v>
      </c>
      <c r="C7" s="169" t="s">
        <v>216</v>
      </c>
      <c r="D7" s="266"/>
      <c r="E7" s="143">
        <v>216</v>
      </c>
      <c r="F7" s="136">
        <f t="shared" si="1"/>
        <v>0</v>
      </c>
    </row>
    <row r="8" spans="2:12" ht="27.5" customHeight="1" x14ac:dyDescent="0.3">
      <c r="B8" s="169" t="s">
        <v>217</v>
      </c>
      <c r="C8" s="169" t="s">
        <v>192</v>
      </c>
      <c r="D8" s="266"/>
      <c r="E8" s="143">
        <v>1191</v>
      </c>
      <c r="F8" s="136">
        <f t="shared" si="1"/>
        <v>0</v>
      </c>
    </row>
    <row r="9" spans="2:12" ht="25" x14ac:dyDescent="0.3">
      <c r="B9" s="169" t="s">
        <v>218</v>
      </c>
      <c r="C9" s="169" t="s">
        <v>192</v>
      </c>
      <c r="D9" s="266"/>
      <c r="E9" s="143">
        <v>2857</v>
      </c>
      <c r="F9" s="136">
        <f t="shared" si="1"/>
        <v>0</v>
      </c>
    </row>
    <row r="10" spans="2:12" ht="29" customHeight="1" x14ac:dyDescent="0.3">
      <c r="B10" s="169" t="s">
        <v>219</v>
      </c>
      <c r="C10" s="169" t="s">
        <v>192</v>
      </c>
      <c r="D10" s="266"/>
      <c r="E10" s="143">
        <v>4525</v>
      </c>
      <c r="F10" s="136">
        <f t="shared" si="1"/>
        <v>0</v>
      </c>
    </row>
    <row r="11" spans="2:12" ht="37.5" x14ac:dyDescent="0.3">
      <c r="B11" s="169" t="s">
        <v>220</v>
      </c>
      <c r="C11" s="169" t="s">
        <v>221</v>
      </c>
      <c r="D11" s="155">
        <f>SUM(K1)</f>
        <v>0</v>
      </c>
      <c r="E11" s="166">
        <v>4.0000000000000001E-3</v>
      </c>
      <c r="F11" s="136">
        <f>IF(D11&gt;1000000,D11*E11,0)</f>
        <v>0</v>
      </c>
    </row>
    <row r="12" spans="2:12" ht="28" customHeight="1" x14ac:dyDescent="0.3">
      <c r="B12" s="169" t="s">
        <v>100</v>
      </c>
      <c r="C12" s="169" t="s">
        <v>124</v>
      </c>
      <c r="D12" s="266"/>
      <c r="E12" s="143">
        <v>594</v>
      </c>
      <c r="F12" s="136">
        <f>D12*E12</f>
        <v>0</v>
      </c>
    </row>
    <row r="13" spans="2:12" ht="37.5" x14ac:dyDescent="0.3">
      <c r="B13" s="276" t="s">
        <v>274</v>
      </c>
      <c r="C13" s="276" t="s">
        <v>224</v>
      </c>
      <c r="D13" s="155">
        <f>SUM(K1)</f>
        <v>0</v>
      </c>
      <c r="E13" s="278" t="s">
        <v>275</v>
      </c>
      <c r="F13" s="162">
        <f>IF(D13=0,0,MAX(D13*0.1,5000))</f>
        <v>0</v>
      </c>
    </row>
    <row r="14" spans="2:12" ht="29" customHeight="1" x14ac:dyDescent="0.3">
      <c r="B14" s="169" t="s">
        <v>223</v>
      </c>
      <c r="C14" s="169" t="s">
        <v>290</v>
      </c>
      <c r="D14" s="266"/>
      <c r="E14" s="129" t="s">
        <v>119</v>
      </c>
      <c r="F14" s="136"/>
    </row>
    <row r="15" spans="2:12" x14ac:dyDescent="0.3">
      <c r="B15" s="169" t="s">
        <v>125</v>
      </c>
      <c r="C15" s="169" t="s">
        <v>126</v>
      </c>
      <c r="D15" s="266"/>
      <c r="E15" s="143">
        <v>935</v>
      </c>
      <c r="F15" s="136">
        <f t="shared" si="1"/>
        <v>0</v>
      </c>
    </row>
    <row r="16" spans="2:12" x14ac:dyDescent="0.3">
      <c r="B16" s="169" t="s">
        <v>222</v>
      </c>
      <c r="C16" s="169" t="s">
        <v>289</v>
      </c>
      <c r="D16" s="266"/>
      <c r="E16" s="143">
        <v>1427</v>
      </c>
      <c r="F16" s="136">
        <f>D16*E16</f>
        <v>0</v>
      </c>
    </row>
    <row r="17" spans="2:6" x14ac:dyDescent="0.3">
      <c r="B17" s="169" t="s">
        <v>127</v>
      </c>
      <c r="C17" s="169" t="s">
        <v>126</v>
      </c>
      <c r="D17" s="266"/>
      <c r="E17" s="143">
        <v>1166</v>
      </c>
      <c r="F17" s="136">
        <f>D17*E17</f>
        <v>0</v>
      </c>
    </row>
    <row r="18" spans="2:6" ht="27.5" customHeight="1" x14ac:dyDescent="0.3">
      <c r="B18" s="169" t="s">
        <v>211</v>
      </c>
      <c r="C18" s="169" t="s">
        <v>123</v>
      </c>
      <c r="D18" s="266"/>
      <c r="E18" s="143">
        <v>2928</v>
      </c>
      <c r="F18" s="136">
        <f>D18*E18</f>
        <v>0</v>
      </c>
    </row>
    <row r="19" spans="2:6" ht="31" customHeight="1" x14ac:dyDescent="0.3">
      <c r="B19" s="169" t="s">
        <v>212</v>
      </c>
      <c r="C19" s="169" t="s">
        <v>123</v>
      </c>
      <c r="D19" s="266"/>
      <c r="E19" s="129" t="s">
        <v>119</v>
      </c>
      <c r="F19" s="136"/>
    </row>
    <row r="21" spans="2:6" x14ac:dyDescent="0.3">
      <c r="B21" s="127" t="s">
        <v>111</v>
      </c>
      <c r="C21" s="116"/>
      <c r="D21" s="117"/>
      <c r="E21" s="117"/>
      <c r="F21" s="118"/>
    </row>
    <row r="22" spans="2:6" x14ac:dyDescent="0.3">
      <c r="B22" s="119" t="s">
        <v>1</v>
      </c>
      <c r="C22" s="119" t="s">
        <v>2</v>
      </c>
      <c r="D22" s="119" t="s">
        <v>19</v>
      </c>
      <c r="E22" s="119" t="s">
        <v>3</v>
      </c>
      <c r="F22" s="120" t="s">
        <v>20</v>
      </c>
    </row>
    <row r="23" spans="2:6" x14ac:dyDescent="0.3">
      <c r="B23" s="169" t="s">
        <v>112</v>
      </c>
      <c r="C23" s="169" t="s">
        <v>4</v>
      </c>
      <c r="D23" s="124"/>
      <c r="E23" s="143">
        <v>441</v>
      </c>
      <c r="F23" s="126">
        <f>D23*E23</f>
        <v>0</v>
      </c>
    </row>
    <row r="24" spans="2:6" x14ac:dyDescent="0.3">
      <c r="B24" s="169" t="s">
        <v>388</v>
      </c>
      <c r="C24" s="169" t="s">
        <v>12</v>
      </c>
      <c r="D24" s="124"/>
      <c r="E24" s="143">
        <v>116</v>
      </c>
      <c r="F24" s="126">
        <f>D24*E24</f>
        <v>0</v>
      </c>
    </row>
    <row r="25" spans="2:6" x14ac:dyDescent="0.3">
      <c r="B25" s="318"/>
      <c r="C25" s="319"/>
      <c r="D25" s="319"/>
      <c r="E25" s="319"/>
      <c r="F25" s="319"/>
    </row>
    <row r="26" spans="2:6" x14ac:dyDescent="0.3">
      <c r="B26" s="320"/>
      <c r="C26" s="320"/>
      <c r="D26" s="320"/>
      <c r="E26" s="320"/>
      <c r="F26" s="320"/>
    </row>
  </sheetData>
  <sheetProtection algorithmName="SHA-512" hashValue="yT2REvWhF9AJ5t5vTqdhC9H16+V6drLPSHKQql1ecEvRFmZkK0Ba43YdfwpHR9Uavw86ekybtZXyEiu9yVZBrA==" saltValue="+/STPSn1Dq9b53wcWRhrhg==" spinCount="100000" sheet="1" formatColumns="0" formatRows="0"/>
  <mergeCells count="6">
    <mergeCell ref="E2:F2"/>
    <mergeCell ref="E1:F1"/>
    <mergeCell ref="B25:F26"/>
    <mergeCell ref="K1:L1"/>
    <mergeCell ref="K2:L2"/>
    <mergeCell ref="H2:J2"/>
  </mergeCells>
  <dataValidations count="2">
    <dataValidation type="whole" operator="greaterThanOrEqual" allowBlank="1" showInputMessage="1" showErrorMessage="1" sqref="D23:D24 D17:D19 D15 D12:D13 D5:D7 D8:D10" xr:uid="{628D2E79-02DD-4AF3-AE7F-0E2B7975265F}">
      <formula1>-1000000</formula1>
    </dataValidation>
    <dataValidation operator="greaterThanOrEqual" allowBlank="1" showInputMessage="1" showErrorMessage="1" sqref="D11:D14 D13 D16:D17" xr:uid="{9F8F14F4-31D4-4657-B0F0-48D25F2CE817}"/>
  </dataValidations>
  <hyperlinks>
    <hyperlink ref="E2" location="Calculator!A1" display="Back to calculator" xr:uid="{EB47419D-A01F-4681-B245-0CFE4E375BF8}"/>
    <hyperlink ref="K2" location="Calculator!A1" display="Back to calculator" xr:uid="{8F4BCF1B-29D2-4CC8-A5AC-CD8C5634F83E}"/>
  </hyperlinks>
  <pageMargins left="0.7" right="0.7" top="0.75" bottom="0.75" header="0.3" footer="0.3"/>
  <pageSetup paperSize="9" scale="46" orientation="landscape" r:id="rId1"/>
  <ignoredErrors>
    <ignoredError sqref="F11"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EB617-A297-40A5-A7E2-3C91B0ECA005}">
  <sheetPr codeName="Sheet10">
    <tabColor theme="5" tint="0.79998168889431442"/>
    <pageSetUpPr fitToPage="1"/>
  </sheetPr>
  <dimension ref="B1:M52"/>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5" style="121" customWidth="1"/>
    <col min="5" max="5" width="10.5" style="3" customWidth="1"/>
    <col min="6" max="6" width="10.5" style="128" customWidth="1"/>
    <col min="7" max="7" width="2.5" style="3" customWidth="1"/>
    <col min="8" max="8" width="60.1640625" style="3" customWidth="1"/>
    <col min="9" max="9" width="12.1640625" style="275" customWidth="1"/>
    <col min="10" max="10" width="10.5" style="121" customWidth="1"/>
    <col min="11" max="12" width="8.6640625" style="3" customWidth="1"/>
    <col min="13" max="13" width="0" style="3" hidden="1" customWidth="1"/>
    <col min="14" max="16384" width="8.6640625" style="3"/>
  </cols>
  <sheetData>
    <row r="1" spans="2:13" ht="23" x14ac:dyDescent="0.5">
      <c r="B1" s="112" t="s">
        <v>75</v>
      </c>
      <c r="C1" s="113"/>
      <c r="D1" s="113"/>
      <c r="E1" s="298">
        <f>SUM(F:F)</f>
        <v>0</v>
      </c>
      <c r="F1" s="298"/>
      <c r="H1" s="112" t="s">
        <v>59</v>
      </c>
      <c r="I1" s="112"/>
      <c r="J1" s="112"/>
      <c r="K1" s="298">
        <f>SUM(L:L)</f>
        <v>0</v>
      </c>
      <c r="L1" s="298"/>
      <c r="M1" s="3" t="s">
        <v>170</v>
      </c>
    </row>
    <row r="2" spans="2:13" ht="28.5" customHeight="1" x14ac:dyDescent="0.3">
      <c r="D2" s="114"/>
      <c r="E2" s="299" t="s">
        <v>76</v>
      </c>
      <c r="F2" s="299"/>
      <c r="H2" s="297" t="s">
        <v>225</v>
      </c>
      <c r="I2" s="317"/>
      <c r="J2" s="317"/>
      <c r="K2" s="299" t="s">
        <v>76</v>
      </c>
      <c r="L2" s="299"/>
      <c r="M2" s="3" t="s">
        <v>171</v>
      </c>
    </row>
    <row r="3" spans="2:13" x14ac:dyDescent="0.3">
      <c r="B3" s="127" t="s">
        <v>128</v>
      </c>
      <c r="C3" s="116"/>
      <c r="D3" s="117"/>
      <c r="E3" s="117"/>
      <c r="F3" s="118"/>
      <c r="H3" s="127" t="s">
        <v>187</v>
      </c>
      <c r="I3" s="141"/>
      <c r="J3" s="117"/>
      <c r="M3" s="3" t="s">
        <v>172</v>
      </c>
    </row>
    <row r="4" spans="2:13" s="121" customFormat="1" ht="26" x14ac:dyDescent="0.3">
      <c r="B4" s="119" t="s">
        <v>1</v>
      </c>
      <c r="C4" s="119" t="s">
        <v>2</v>
      </c>
      <c r="D4" s="119" t="s">
        <v>19</v>
      </c>
      <c r="E4" s="119" t="s">
        <v>3</v>
      </c>
      <c r="F4" s="120" t="s">
        <v>20</v>
      </c>
      <c r="H4" s="119" t="s">
        <v>1</v>
      </c>
      <c r="I4" s="119" t="s">
        <v>2</v>
      </c>
      <c r="J4" s="119" t="s">
        <v>19</v>
      </c>
      <c r="K4" s="119" t="s">
        <v>190</v>
      </c>
      <c r="L4" s="120" t="s">
        <v>20</v>
      </c>
    </row>
    <row r="5" spans="2:13" x14ac:dyDescent="0.3">
      <c r="B5" s="169" t="s">
        <v>276</v>
      </c>
      <c r="C5" s="169" t="s">
        <v>12</v>
      </c>
      <c r="D5" s="124"/>
      <c r="E5" s="143">
        <v>123</v>
      </c>
      <c r="F5" s="126">
        <f>D5*E5</f>
        <v>0</v>
      </c>
      <c r="H5" s="309" t="s">
        <v>206</v>
      </c>
      <c r="I5" s="310"/>
      <c r="J5" s="310"/>
      <c r="K5" s="310"/>
      <c r="L5" s="311"/>
    </row>
    <row r="6" spans="2:13" ht="25" x14ac:dyDescent="0.3">
      <c r="B6" s="259" t="s">
        <v>204</v>
      </c>
      <c r="C6" s="169" t="s">
        <v>105</v>
      </c>
      <c r="D6" s="124"/>
      <c r="E6" s="129">
        <v>334</v>
      </c>
      <c r="F6" s="126">
        <f>D6*E6</f>
        <v>0</v>
      </c>
      <c r="H6" s="268" t="s">
        <v>116</v>
      </c>
      <c r="I6" s="312" t="s">
        <v>13</v>
      </c>
      <c r="J6" s="124"/>
      <c r="K6" s="143">
        <v>1929</v>
      </c>
      <c r="L6" s="126">
        <f>J6*K6</f>
        <v>0</v>
      </c>
    </row>
    <row r="7" spans="2:13" x14ac:dyDescent="0.3">
      <c r="B7" s="259" t="s">
        <v>205</v>
      </c>
      <c r="C7" s="169" t="s">
        <v>131</v>
      </c>
      <c r="D7" s="124"/>
      <c r="E7" s="129">
        <v>465</v>
      </c>
      <c r="F7" s="126">
        <f>D7*E7</f>
        <v>0</v>
      </c>
      <c r="H7" s="268" t="s">
        <v>207</v>
      </c>
      <c r="I7" s="313"/>
      <c r="J7" s="124"/>
      <c r="K7" s="143">
        <v>2131</v>
      </c>
      <c r="L7" s="126">
        <f t="shared" ref="L7:L8" si="0">J7*K7</f>
        <v>0</v>
      </c>
    </row>
    <row r="8" spans="2:13" x14ac:dyDescent="0.3">
      <c r="B8" s="321" t="s">
        <v>277</v>
      </c>
      <c r="C8" s="321" t="s">
        <v>224</v>
      </c>
      <c r="D8" s="144">
        <f>K1</f>
        <v>0</v>
      </c>
      <c r="E8" s="323" t="s">
        <v>189</v>
      </c>
      <c r="F8" s="325">
        <f>IF(D8=0,0,MAX(D8*0.1,IF(OR(D9="Minor",D9="Please choose"),500,IF(D9="Major",5000,0))))</f>
        <v>0</v>
      </c>
      <c r="H8" s="268" t="s">
        <v>208</v>
      </c>
      <c r="I8" s="314"/>
      <c r="J8" s="124"/>
      <c r="K8" s="143">
        <v>2289</v>
      </c>
      <c r="L8" s="126">
        <f t="shared" si="0"/>
        <v>0</v>
      </c>
    </row>
    <row r="9" spans="2:13" ht="50.5" customHeight="1" x14ac:dyDescent="0.3">
      <c r="B9" s="322"/>
      <c r="C9" s="322"/>
      <c r="D9" s="271" t="s">
        <v>170</v>
      </c>
      <c r="E9" s="324"/>
      <c r="F9" s="326"/>
      <c r="H9" s="309" t="s">
        <v>242</v>
      </c>
      <c r="I9" s="310"/>
      <c r="J9" s="310"/>
      <c r="K9" s="310"/>
      <c r="L9" s="311"/>
    </row>
    <row r="10" spans="2:13" ht="26.5" customHeight="1" x14ac:dyDescent="0.3">
      <c r="B10" s="259" t="s">
        <v>129</v>
      </c>
      <c r="C10" s="169" t="s">
        <v>130</v>
      </c>
      <c r="D10" s="124"/>
      <c r="E10" s="129">
        <v>2000</v>
      </c>
      <c r="F10" s="126">
        <f>D10*E10</f>
        <v>0</v>
      </c>
      <c r="H10" s="268" t="s">
        <v>116</v>
      </c>
      <c r="I10" s="312" t="s">
        <v>13</v>
      </c>
      <c r="J10" s="124"/>
      <c r="K10" s="143">
        <v>2039</v>
      </c>
      <c r="L10" s="126">
        <f>J10*K10</f>
        <v>0</v>
      </c>
    </row>
    <row r="11" spans="2:13" ht="26" customHeight="1" x14ac:dyDescent="0.3">
      <c r="B11" s="259" t="s">
        <v>226</v>
      </c>
      <c r="C11" s="169" t="s">
        <v>213</v>
      </c>
      <c r="D11" s="124"/>
      <c r="E11" s="129">
        <v>1427</v>
      </c>
      <c r="F11" s="126">
        <f t="shared" ref="F11:F12" si="1">D11*E11</f>
        <v>0</v>
      </c>
      <c r="H11" s="268" t="s">
        <v>207</v>
      </c>
      <c r="I11" s="313"/>
      <c r="J11" s="124"/>
      <c r="K11" s="143">
        <v>2261</v>
      </c>
      <c r="L11" s="126">
        <f t="shared" ref="L11:L12" si="2">J11*K11</f>
        <v>0</v>
      </c>
    </row>
    <row r="12" spans="2:13" ht="20.5" customHeight="1" x14ac:dyDescent="0.3">
      <c r="B12" s="259" t="s">
        <v>127</v>
      </c>
      <c r="C12" s="169" t="s">
        <v>126</v>
      </c>
      <c r="D12" s="124"/>
      <c r="E12" s="129">
        <v>1166</v>
      </c>
      <c r="F12" s="126">
        <f t="shared" si="1"/>
        <v>0</v>
      </c>
      <c r="H12" s="268" t="s">
        <v>208</v>
      </c>
      <c r="I12" s="314"/>
      <c r="J12" s="124"/>
      <c r="K12" s="143">
        <v>2423</v>
      </c>
      <c r="L12" s="126">
        <f t="shared" si="2"/>
        <v>0</v>
      </c>
    </row>
    <row r="13" spans="2:13" ht="50" x14ac:dyDescent="0.3">
      <c r="B13" s="259" t="s">
        <v>227</v>
      </c>
      <c r="C13" s="169" t="s">
        <v>123</v>
      </c>
      <c r="D13" s="124"/>
      <c r="E13" s="129">
        <v>2928</v>
      </c>
      <c r="F13" s="126">
        <f>D13*E13</f>
        <v>0</v>
      </c>
      <c r="H13" s="309" t="s">
        <v>243</v>
      </c>
      <c r="I13" s="310"/>
      <c r="J13" s="310"/>
      <c r="K13" s="310"/>
      <c r="L13" s="311"/>
    </row>
    <row r="14" spans="2:13" ht="62.5" x14ac:dyDescent="0.3">
      <c r="B14" s="259" t="s">
        <v>228</v>
      </c>
      <c r="C14" s="169" t="s">
        <v>123</v>
      </c>
      <c r="D14" s="124"/>
      <c r="E14" s="129" t="s">
        <v>119</v>
      </c>
      <c r="F14" s="126"/>
      <c r="H14" s="268" t="s">
        <v>116</v>
      </c>
      <c r="I14" s="312" t="s">
        <v>13</v>
      </c>
      <c r="J14" s="124"/>
      <c r="K14" s="143">
        <v>1279</v>
      </c>
      <c r="L14" s="126">
        <f>J14*K14</f>
        <v>0</v>
      </c>
    </row>
    <row r="15" spans="2:13" x14ac:dyDescent="0.3">
      <c r="H15" s="268" t="s">
        <v>207</v>
      </c>
      <c r="I15" s="313"/>
      <c r="J15" s="124"/>
      <c r="K15" s="143">
        <v>1346</v>
      </c>
      <c r="L15" s="126">
        <f t="shared" ref="L15:L16" si="3">J15*K15</f>
        <v>0</v>
      </c>
    </row>
    <row r="16" spans="2:13" ht="21" customHeight="1" x14ac:dyDescent="0.3">
      <c r="B16" s="315" t="s">
        <v>398</v>
      </c>
      <c r="C16" s="317"/>
      <c r="D16" s="317"/>
      <c r="E16" s="317"/>
      <c r="F16" s="317"/>
      <c r="H16" s="268" t="s">
        <v>208</v>
      </c>
      <c r="I16" s="314"/>
      <c r="J16" s="124"/>
      <c r="K16" s="143">
        <v>1556</v>
      </c>
      <c r="L16" s="126">
        <f t="shared" si="3"/>
        <v>0</v>
      </c>
    </row>
    <row r="17" spans="2:12" ht="28" customHeight="1" x14ac:dyDescent="0.3">
      <c r="B17" s="317"/>
      <c r="C17" s="317"/>
      <c r="D17" s="317"/>
      <c r="E17" s="317"/>
      <c r="F17" s="317"/>
      <c r="H17" s="257" t="s">
        <v>209</v>
      </c>
      <c r="I17" s="169" t="s">
        <v>117</v>
      </c>
      <c r="J17" s="269"/>
      <c r="K17" s="129" t="s">
        <v>119</v>
      </c>
      <c r="L17" s="126"/>
    </row>
    <row r="18" spans="2:12" x14ac:dyDescent="0.3">
      <c r="B18" s="317"/>
      <c r="C18" s="317"/>
      <c r="D18" s="317"/>
      <c r="E18" s="317"/>
      <c r="F18" s="317"/>
      <c r="I18" s="3"/>
      <c r="J18" s="3"/>
    </row>
    <row r="19" spans="2:12" x14ac:dyDescent="0.3">
      <c r="B19" s="317"/>
      <c r="C19" s="317"/>
      <c r="D19" s="317"/>
      <c r="E19" s="317"/>
      <c r="F19" s="317"/>
      <c r="H19" s="175" t="s">
        <v>235</v>
      </c>
      <c r="I19" s="165" t="s">
        <v>236</v>
      </c>
      <c r="J19" s="269">
        <v>1</v>
      </c>
      <c r="K19" s="270"/>
      <c r="L19" s="126">
        <f>J19*K19</f>
        <v>0</v>
      </c>
    </row>
    <row r="20" spans="2:12" x14ac:dyDescent="0.3">
      <c r="B20" s="317"/>
      <c r="C20" s="317"/>
      <c r="D20" s="317"/>
      <c r="E20" s="317"/>
      <c r="F20" s="317"/>
    </row>
    <row r="21" spans="2:12" x14ac:dyDescent="0.3">
      <c r="B21" s="317"/>
      <c r="C21" s="317"/>
      <c r="D21" s="317"/>
      <c r="E21" s="317"/>
      <c r="F21" s="317"/>
    </row>
    <row r="22" spans="2:12" x14ac:dyDescent="0.3">
      <c r="B22" s="317"/>
      <c r="C22" s="317"/>
      <c r="D22" s="317"/>
      <c r="E22" s="317"/>
      <c r="F22" s="317"/>
    </row>
    <row r="23" spans="2:12" x14ac:dyDescent="0.3">
      <c r="B23" s="317"/>
      <c r="C23" s="317"/>
      <c r="D23" s="317"/>
      <c r="E23" s="317"/>
      <c r="F23" s="317"/>
    </row>
    <row r="24" spans="2:12" x14ac:dyDescent="0.3">
      <c r="B24" s="317"/>
      <c r="C24" s="317"/>
      <c r="D24" s="317"/>
      <c r="E24" s="317"/>
      <c r="F24" s="317"/>
    </row>
    <row r="25" spans="2:12" x14ac:dyDescent="0.3">
      <c r="B25" s="317"/>
      <c r="C25" s="317"/>
      <c r="D25" s="317"/>
      <c r="E25" s="317"/>
      <c r="F25" s="317"/>
    </row>
    <row r="26" spans="2:12" x14ac:dyDescent="0.3">
      <c r="B26" s="317"/>
      <c r="C26" s="317"/>
      <c r="D26" s="317"/>
      <c r="E26" s="317"/>
      <c r="F26" s="317"/>
    </row>
    <row r="27" spans="2:12" x14ac:dyDescent="0.3">
      <c r="B27" s="317"/>
      <c r="C27" s="317"/>
      <c r="D27" s="317"/>
      <c r="E27" s="317"/>
      <c r="F27" s="317"/>
    </row>
    <row r="28" spans="2:12" x14ac:dyDescent="0.3">
      <c r="B28" s="317"/>
      <c r="C28" s="317"/>
      <c r="D28" s="317"/>
      <c r="E28" s="317"/>
      <c r="F28" s="317"/>
    </row>
    <row r="29" spans="2:12" x14ac:dyDescent="0.3">
      <c r="B29" s="317"/>
      <c r="C29" s="317"/>
      <c r="D29" s="317"/>
      <c r="E29" s="317"/>
      <c r="F29" s="317"/>
    </row>
    <row r="30" spans="2:12" x14ac:dyDescent="0.3">
      <c r="B30" s="317"/>
      <c r="C30" s="317"/>
      <c r="D30" s="317"/>
      <c r="E30" s="317"/>
      <c r="F30" s="317"/>
    </row>
    <row r="31" spans="2:12" x14ac:dyDescent="0.3">
      <c r="B31" s="317"/>
      <c r="C31" s="317"/>
      <c r="D31" s="317"/>
      <c r="E31" s="317"/>
      <c r="F31" s="317"/>
    </row>
    <row r="32" spans="2:12" x14ac:dyDescent="0.3">
      <c r="B32" s="317"/>
      <c r="C32" s="317"/>
      <c r="D32" s="317"/>
      <c r="E32" s="317"/>
      <c r="F32" s="317"/>
    </row>
    <row r="33" spans="2:6" x14ac:dyDescent="0.3">
      <c r="B33" s="317"/>
      <c r="C33" s="317"/>
      <c r="D33" s="317"/>
      <c r="E33" s="317"/>
      <c r="F33" s="317"/>
    </row>
    <row r="34" spans="2:6" x14ac:dyDescent="0.3">
      <c r="B34" s="317"/>
      <c r="C34" s="317"/>
      <c r="D34" s="317"/>
      <c r="E34" s="317"/>
      <c r="F34" s="317"/>
    </row>
    <row r="35" spans="2:6" x14ac:dyDescent="0.3">
      <c r="B35" s="317"/>
      <c r="C35" s="317"/>
      <c r="D35" s="317"/>
      <c r="E35" s="317"/>
      <c r="F35" s="317"/>
    </row>
    <row r="36" spans="2:6" x14ac:dyDescent="0.3">
      <c r="B36" s="317"/>
      <c r="C36" s="317"/>
      <c r="D36" s="317"/>
      <c r="E36" s="317"/>
      <c r="F36" s="317"/>
    </row>
    <row r="37" spans="2:6" x14ac:dyDescent="0.3">
      <c r="B37" s="317"/>
      <c r="C37" s="317"/>
      <c r="D37" s="317"/>
      <c r="E37" s="317"/>
      <c r="F37" s="317"/>
    </row>
    <row r="38" spans="2:6" x14ac:dyDescent="0.3">
      <c r="B38" s="317"/>
      <c r="C38" s="317"/>
      <c r="D38" s="317"/>
      <c r="E38" s="317"/>
      <c r="F38" s="317"/>
    </row>
    <row r="39" spans="2:6" x14ac:dyDescent="0.3">
      <c r="B39" s="317"/>
      <c r="C39" s="317"/>
      <c r="D39" s="317"/>
      <c r="E39" s="317"/>
      <c r="F39" s="317"/>
    </row>
    <row r="40" spans="2:6" x14ac:dyDescent="0.3">
      <c r="B40" s="317"/>
      <c r="C40" s="317"/>
      <c r="D40" s="317"/>
      <c r="E40" s="317"/>
      <c r="F40" s="317"/>
    </row>
    <row r="41" spans="2:6" x14ac:dyDescent="0.3">
      <c r="B41" s="317"/>
      <c r="C41" s="317"/>
      <c r="D41" s="317"/>
      <c r="E41" s="317"/>
      <c r="F41" s="317"/>
    </row>
    <row r="42" spans="2:6" x14ac:dyDescent="0.3">
      <c r="B42" s="317"/>
      <c r="C42" s="317"/>
      <c r="D42" s="317"/>
      <c r="E42" s="317"/>
      <c r="F42" s="317"/>
    </row>
    <row r="43" spans="2:6" x14ac:dyDescent="0.3">
      <c r="B43" s="317"/>
      <c r="C43" s="317"/>
      <c r="D43" s="317"/>
      <c r="E43" s="317"/>
      <c r="F43" s="317"/>
    </row>
    <row r="44" spans="2:6" x14ac:dyDescent="0.3">
      <c r="B44" s="317"/>
      <c r="C44" s="317"/>
      <c r="D44" s="317"/>
      <c r="E44" s="317"/>
      <c r="F44" s="317"/>
    </row>
    <row r="45" spans="2:6" x14ac:dyDescent="0.3">
      <c r="B45" s="317"/>
      <c r="C45" s="317"/>
      <c r="D45" s="317"/>
      <c r="E45" s="317"/>
      <c r="F45" s="317"/>
    </row>
    <row r="46" spans="2:6" x14ac:dyDescent="0.3">
      <c r="B46" s="317"/>
      <c r="C46" s="317"/>
      <c r="D46" s="317"/>
      <c r="E46" s="317"/>
      <c r="F46" s="317"/>
    </row>
    <row r="47" spans="2:6" x14ac:dyDescent="0.3">
      <c r="B47" s="317"/>
      <c r="C47" s="317"/>
      <c r="D47" s="317"/>
      <c r="E47" s="317"/>
      <c r="F47" s="317"/>
    </row>
    <row r="48" spans="2:6" x14ac:dyDescent="0.3">
      <c r="B48" s="317"/>
      <c r="C48" s="317"/>
      <c r="D48" s="317"/>
      <c r="E48" s="317"/>
      <c r="F48" s="317"/>
    </row>
    <row r="49" spans="2:6" x14ac:dyDescent="0.3">
      <c r="B49" s="317"/>
      <c r="C49" s="317"/>
      <c r="D49" s="317"/>
      <c r="E49" s="317"/>
      <c r="F49" s="317"/>
    </row>
    <row r="50" spans="2:6" x14ac:dyDescent="0.3">
      <c r="B50" s="317"/>
      <c r="C50" s="317"/>
      <c r="D50" s="317"/>
      <c r="E50" s="317"/>
      <c r="F50" s="317"/>
    </row>
    <row r="51" spans="2:6" x14ac:dyDescent="0.3">
      <c r="B51" s="317"/>
      <c r="C51" s="317"/>
      <c r="D51" s="317"/>
      <c r="E51" s="317"/>
      <c r="F51" s="317"/>
    </row>
    <row r="52" spans="2:6" x14ac:dyDescent="0.3">
      <c r="B52" s="275"/>
      <c r="C52" s="275"/>
      <c r="D52" s="275"/>
      <c r="E52" s="275"/>
      <c r="F52" s="277"/>
    </row>
  </sheetData>
  <sheetProtection algorithmName="SHA-512" hashValue="OY+oK3Ztn1CGtO1wjAYn1saex9oMWkeVaeHFNduyxLPXAXM0V2do+EvjD/VG+8cD3dALO7OZ/dVspfv1bP+9ug==" saltValue="kf8EUDAiY+XT2aXTNtGhlw==" spinCount="100000" sheet="1" formatColumns="0" formatRows="0"/>
  <mergeCells count="16">
    <mergeCell ref="I14:I16"/>
    <mergeCell ref="E1:F1"/>
    <mergeCell ref="K1:L1"/>
    <mergeCell ref="H5:L5"/>
    <mergeCell ref="H13:L13"/>
    <mergeCell ref="H9:L9"/>
    <mergeCell ref="I6:I8"/>
    <mergeCell ref="I10:I12"/>
    <mergeCell ref="H2:J2"/>
    <mergeCell ref="K2:L2"/>
    <mergeCell ref="B16:F51"/>
    <mergeCell ref="B8:B9"/>
    <mergeCell ref="C8:C9"/>
    <mergeCell ref="E8:E9"/>
    <mergeCell ref="F8:F9"/>
    <mergeCell ref="E2:F2"/>
  </mergeCells>
  <dataValidations count="2">
    <dataValidation type="whole" operator="greaterThanOrEqual" allowBlank="1" showInputMessage="1" showErrorMessage="1" sqref="J6:J8 J10:J12 J14:J16 D13:D14 D5:D12" xr:uid="{51A413BF-86AB-44D6-905E-544E5E3B3299}">
      <formula1>-1000000</formula1>
    </dataValidation>
    <dataValidation operator="greaterThanOrEqual" allowBlank="1" showInputMessage="1" showErrorMessage="1" sqref="D8" xr:uid="{CDD854AD-6255-495C-9E49-ADEE5556B1F8}"/>
  </dataValidations>
  <hyperlinks>
    <hyperlink ref="K2" location="Calculator!A1" display="Back to calculator" xr:uid="{1E88B428-6A56-42E4-9807-CE3C1BEB99F5}"/>
    <hyperlink ref="E2" location="Calculator!A1" display="Back to calculator" xr:uid="{23B6821D-AB68-41BF-98DC-BCA70336ED03}"/>
  </hyperlinks>
  <pageMargins left="0.7" right="0.7" top="0.75" bottom="0.75" header="0.3" footer="0.3"/>
  <pageSetup paperSize="9" scale="53" orientation="landscape" r:id="rId1"/>
  <extLst>
    <ext xmlns:x14="http://schemas.microsoft.com/office/spreadsheetml/2009/9/main" uri="{CCE6A557-97BC-4b89-ADB6-D9C93CAAB3DF}">
      <x14:dataValidations xmlns:xm="http://schemas.microsoft.com/office/excel/2006/main" count="1">
        <x14:dataValidation type="list" operator="greaterThanOrEqual" allowBlank="1" showInputMessage="1" showErrorMessage="1" xr:uid="{F6521085-3941-4D4E-89D7-B5C336CC99B1}">
          <x14:formula1>
            <xm:f>Dropdowns!$C$1:$C$3</xm:f>
          </x14:formula1>
          <xm:sqref>D9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9D943-CD39-4E0E-B7C0-C7020127DA01}">
  <sheetPr codeName="Sheet11">
    <tabColor theme="9" tint="0.79998168889431442"/>
    <pageSetUpPr fitToPage="1"/>
  </sheetPr>
  <dimension ref="B1:R21"/>
  <sheetViews>
    <sheetView zoomScale="95" zoomScaleNormal="95" workbookViewId="0"/>
  </sheetViews>
  <sheetFormatPr defaultColWidth="8.6640625" defaultRowHeight="14" x14ac:dyDescent="0.3"/>
  <cols>
    <col min="1" max="1" width="2.4140625" style="3" customWidth="1"/>
    <col min="2" max="2" width="63.58203125" style="3" bestFit="1" customWidth="1"/>
    <col min="3" max="3" width="12.1640625" style="3" customWidth="1"/>
    <col min="4" max="4" width="10.4140625" style="121" customWidth="1"/>
    <col min="5" max="5" width="10.4140625" style="3" customWidth="1"/>
    <col min="6" max="6" width="10.4140625" style="128" customWidth="1"/>
    <col min="7" max="7" width="2.5" style="3" customWidth="1"/>
    <col min="8" max="8" width="28.58203125" style="3" customWidth="1"/>
    <col min="9" max="11" width="9.08203125" style="121" customWidth="1"/>
    <col min="12" max="12" width="7.1640625" style="121" bestFit="1" customWidth="1"/>
    <col min="13" max="13" width="12.9140625" style="3" bestFit="1" customWidth="1"/>
    <col min="14" max="14" width="8.6640625" style="3"/>
    <col min="15" max="15" width="14.08203125" style="3" customWidth="1"/>
    <col min="16" max="16" width="10.4140625" style="121" customWidth="1"/>
    <col min="17" max="17" width="10.4140625" style="3" customWidth="1"/>
    <col min="18" max="18" width="10.4140625" style="128" customWidth="1"/>
    <col min="19" max="16384" width="8.6640625" style="3"/>
  </cols>
  <sheetData>
    <row r="1" spans="2:18" ht="23" x14ac:dyDescent="0.5">
      <c r="B1" s="112" t="s">
        <v>75</v>
      </c>
      <c r="C1" s="113"/>
      <c r="D1" s="113"/>
      <c r="E1" s="298">
        <f>SUM(F:F)</f>
        <v>2930</v>
      </c>
      <c r="F1" s="298"/>
      <c r="H1" s="112" t="s">
        <v>178</v>
      </c>
      <c r="I1" s="113"/>
      <c r="J1" s="113"/>
      <c r="K1" s="113"/>
      <c r="L1" s="113"/>
      <c r="M1" s="132"/>
      <c r="O1" s="112" t="s">
        <v>84</v>
      </c>
      <c r="P1" s="113"/>
      <c r="Q1" s="298">
        <f>SUM(R:R)</f>
        <v>-1468.4</v>
      </c>
      <c r="R1" s="298"/>
    </row>
    <row r="2" spans="2:18" x14ac:dyDescent="0.3">
      <c r="D2" s="114"/>
      <c r="E2" s="299" t="s">
        <v>76</v>
      </c>
      <c r="F2" s="299"/>
      <c r="L2" s="299" t="s">
        <v>76</v>
      </c>
      <c r="M2" s="299"/>
      <c r="Q2" s="299" t="s">
        <v>76</v>
      </c>
      <c r="R2" s="299"/>
    </row>
    <row r="3" spans="2:18" x14ac:dyDescent="0.3">
      <c r="B3" s="127" t="s">
        <v>132</v>
      </c>
      <c r="C3" s="116"/>
      <c r="D3" s="117"/>
      <c r="E3" s="117"/>
      <c r="F3" s="118"/>
      <c r="H3" s="133" t="s">
        <v>200</v>
      </c>
      <c r="O3" s="127"/>
      <c r="P3" s="117"/>
      <c r="Q3" s="117"/>
      <c r="R3" s="118"/>
    </row>
    <row r="4" spans="2:18" s="121" customFormat="1" ht="27.65" customHeight="1" x14ac:dyDescent="0.3">
      <c r="B4" s="119" t="s">
        <v>1</v>
      </c>
      <c r="C4" s="119" t="s">
        <v>2</v>
      </c>
      <c r="D4" s="119" t="s">
        <v>19</v>
      </c>
      <c r="E4" s="119" t="s">
        <v>3</v>
      </c>
      <c r="F4" s="120" t="s">
        <v>20</v>
      </c>
      <c r="H4" s="119" t="s">
        <v>141</v>
      </c>
      <c r="I4" s="119" t="s">
        <v>175</v>
      </c>
      <c r="J4" s="119" t="s">
        <v>142</v>
      </c>
      <c r="K4" s="119" t="s">
        <v>176</v>
      </c>
      <c r="L4" s="119" t="s">
        <v>143</v>
      </c>
      <c r="M4" s="119" t="s">
        <v>181</v>
      </c>
      <c r="O4" s="119" t="s">
        <v>169</v>
      </c>
      <c r="P4" s="119" t="s">
        <v>19</v>
      </c>
      <c r="Q4" s="119" t="s">
        <v>3</v>
      </c>
      <c r="R4" s="120" t="s">
        <v>20</v>
      </c>
    </row>
    <row r="5" spans="2:18" ht="27.65" customHeight="1" x14ac:dyDescent="0.3">
      <c r="B5" s="123" t="s">
        <v>133</v>
      </c>
      <c r="C5" s="123" t="s">
        <v>134</v>
      </c>
      <c r="D5" s="124"/>
      <c r="E5" s="134">
        <v>-204</v>
      </c>
      <c r="F5" s="126">
        <f>D5*E5</f>
        <v>0</v>
      </c>
      <c r="H5" s="123" t="s">
        <v>144</v>
      </c>
      <c r="I5" s="124"/>
      <c r="J5" s="124"/>
      <c r="K5" s="124">
        <f>J5-I5</f>
        <v>0</v>
      </c>
      <c r="L5" s="124">
        <v>2</v>
      </c>
      <c r="M5" s="124">
        <f>K5*L5</f>
        <v>0</v>
      </c>
      <c r="O5" s="169" t="s">
        <v>196</v>
      </c>
      <c r="P5" s="135">
        <f>SUM(F5:F7)</f>
        <v>2040</v>
      </c>
      <c r="Q5" s="154">
        <f>-E8</f>
        <v>-0.65</v>
      </c>
      <c r="R5" s="126">
        <f>P5*Q5</f>
        <v>-1326</v>
      </c>
    </row>
    <row r="6" spans="2:18" ht="27.65" customHeight="1" x14ac:dyDescent="0.3">
      <c r="B6" s="123" t="s">
        <v>193</v>
      </c>
      <c r="C6" s="123" t="s">
        <v>135</v>
      </c>
      <c r="D6" s="124">
        <v>10</v>
      </c>
      <c r="E6" s="130">
        <v>204</v>
      </c>
      <c r="F6" s="126">
        <f>D6*E6</f>
        <v>2040</v>
      </c>
      <c r="H6" s="123" t="s">
        <v>145</v>
      </c>
      <c r="I6" s="124"/>
      <c r="J6" s="124"/>
      <c r="K6" s="124">
        <f t="shared" ref="K6:K19" si="0">J6-I6</f>
        <v>0</v>
      </c>
      <c r="L6" s="124">
        <v>3</v>
      </c>
      <c r="M6" s="124">
        <f t="shared" ref="M6:M19" si="1">K6*L6</f>
        <v>0</v>
      </c>
      <c r="O6" s="169" t="s">
        <v>197</v>
      </c>
      <c r="P6" s="135">
        <f>SUM(F12:F16)</f>
        <v>890</v>
      </c>
      <c r="Q6" s="154">
        <f>-E17</f>
        <v>-0.16</v>
      </c>
      <c r="R6" s="126">
        <f>P6*Q6</f>
        <v>-142.4</v>
      </c>
    </row>
    <row r="7" spans="2:18" ht="27.65" customHeight="1" x14ac:dyDescent="0.3">
      <c r="B7" s="123" t="s">
        <v>136</v>
      </c>
      <c r="C7" s="123" t="s">
        <v>137</v>
      </c>
      <c r="D7" s="135">
        <f>M21</f>
        <v>0</v>
      </c>
      <c r="E7" s="130">
        <f>E6</f>
        <v>204</v>
      </c>
      <c r="F7" s="126">
        <f>D7*E6</f>
        <v>0</v>
      </c>
      <c r="H7" s="123" t="s">
        <v>146</v>
      </c>
      <c r="I7" s="124"/>
      <c r="J7" s="124"/>
      <c r="K7" s="124">
        <f t="shared" si="0"/>
        <v>0</v>
      </c>
      <c r="L7" s="124">
        <v>1.5</v>
      </c>
      <c r="M7" s="124">
        <f t="shared" si="1"/>
        <v>0</v>
      </c>
    </row>
    <row r="8" spans="2:18" ht="27.65" customHeight="1" x14ac:dyDescent="0.3">
      <c r="B8" s="123" t="s">
        <v>84</v>
      </c>
      <c r="C8" s="123" t="s">
        <v>194</v>
      </c>
      <c r="D8" s="135">
        <v>1</v>
      </c>
      <c r="E8" s="167">
        <v>0.65</v>
      </c>
      <c r="F8" s="126" t="s">
        <v>199</v>
      </c>
      <c r="H8" s="123" t="s">
        <v>147</v>
      </c>
      <c r="I8" s="124"/>
      <c r="J8" s="124"/>
      <c r="K8" s="124">
        <f t="shared" si="0"/>
        <v>0</v>
      </c>
      <c r="L8" s="124">
        <v>3</v>
      </c>
      <c r="M8" s="124">
        <f t="shared" si="1"/>
        <v>0</v>
      </c>
    </row>
    <row r="9" spans="2:18" ht="27.65" customHeight="1" x14ac:dyDescent="0.3">
      <c r="D9" s="3"/>
      <c r="F9" s="3"/>
      <c r="H9" s="123" t="s">
        <v>148</v>
      </c>
      <c r="I9" s="124"/>
      <c r="J9" s="124"/>
      <c r="K9" s="124">
        <f t="shared" si="0"/>
        <v>0</v>
      </c>
      <c r="L9" s="124">
        <v>10</v>
      </c>
      <c r="M9" s="124">
        <f t="shared" si="1"/>
        <v>0</v>
      </c>
    </row>
    <row r="10" spans="2:18" ht="27.65" customHeight="1" x14ac:dyDescent="0.3">
      <c r="B10" s="127" t="s">
        <v>138</v>
      </c>
      <c r="C10" s="116"/>
      <c r="D10" s="117"/>
      <c r="E10" s="117"/>
      <c r="F10" s="118"/>
      <c r="H10" s="123" t="s">
        <v>149</v>
      </c>
      <c r="I10" s="124"/>
      <c r="J10" s="124"/>
      <c r="K10" s="124">
        <f t="shared" si="0"/>
        <v>0</v>
      </c>
      <c r="L10" s="124">
        <v>22</v>
      </c>
      <c r="M10" s="124">
        <f t="shared" si="1"/>
        <v>0</v>
      </c>
    </row>
    <row r="11" spans="2:18" ht="27.65" customHeight="1" x14ac:dyDescent="0.3">
      <c r="B11" s="119" t="s">
        <v>1</v>
      </c>
      <c r="C11" s="119" t="s">
        <v>2</v>
      </c>
      <c r="D11" s="119" t="s">
        <v>19</v>
      </c>
      <c r="E11" s="119" t="s">
        <v>3</v>
      </c>
      <c r="F11" s="120" t="s">
        <v>20</v>
      </c>
      <c r="H11" s="123" t="s">
        <v>150</v>
      </c>
      <c r="I11" s="124"/>
      <c r="J11" s="124"/>
      <c r="K11" s="124">
        <f t="shared" si="0"/>
        <v>0</v>
      </c>
      <c r="L11" s="124">
        <v>3</v>
      </c>
      <c r="M11" s="124">
        <f t="shared" si="1"/>
        <v>0</v>
      </c>
    </row>
    <row r="12" spans="2:18" ht="27.65" customHeight="1" x14ac:dyDescent="0.3">
      <c r="B12" s="123" t="s">
        <v>133</v>
      </c>
      <c r="C12" s="123" t="s">
        <v>139</v>
      </c>
      <c r="D12" s="124"/>
      <c r="E12" s="272" t="s">
        <v>170</v>
      </c>
      <c r="F12" s="136" t="str">
        <f>IFERROR(D12*E12,"")</f>
        <v/>
      </c>
      <c r="H12" s="123" t="s">
        <v>151</v>
      </c>
      <c r="I12" s="124"/>
      <c r="J12" s="124"/>
      <c r="K12" s="124">
        <f t="shared" si="0"/>
        <v>0</v>
      </c>
      <c r="L12" s="124">
        <v>3</v>
      </c>
      <c r="M12" s="124">
        <f t="shared" si="1"/>
        <v>0</v>
      </c>
    </row>
    <row r="13" spans="2:18" ht="27.65" customHeight="1" x14ac:dyDescent="0.3">
      <c r="B13" s="123" t="s">
        <v>280</v>
      </c>
      <c r="C13" s="123" t="s">
        <v>135</v>
      </c>
      <c r="D13" s="124"/>
      <c r="E13" s="130">
        <v>893</v>
      </c>
      <c r="F13" s="126">
        <f>D13*E13</f>
        <v>0</v>
      </c>
      <c r="H13" s="123" t="s">
        <v>152</v>
      </c>
      <c r="I13" s="124"/>
      <c r="J13" s="124"/>
      <c r="K13" s="124">
        <f t="shared" si="0"/>
        <v>0</v>
      </c>
      <c r="L13" s="124">
        <v>5</v>
      </c>
      <c r="M13" s="124">
        <f t="shared" si="1"/>
        <v>0</v>
      </c>
    </row>
    <row r="14" spans="2:18" ht="27.5" customHeight="1" x14ac:dyDescent="0.3">
      <c r="B14" s="123" t="s">
        <v>278</v>
      </c>
      <c r="C14" s="123" t="s">
        <v>135</v>
      </c>
      <c r="D14" s="124"/>
      <c r="E14" s="130">
        <v>447</v>
      </c>
      <c r="F14" s="126">
        <f>D14*E14</f>
        <v>0</v>
      </c>
      <c r="H14" s="123" t="s">
        <v>153</v>
      </c>
      <c r="I14" s="124"/>
      <c r="J14" s="124"/>
      <c r="K14" s="124">
        <f t="shared" si="0"/>
        <v>0</v>
      </c>
      <c r="L14" s="124">
        <v>0.5</v>
      </c>
      <c r="M14" s="124">
        <f t="shared" si="1"/>
        <v>0</v>
      </c>
    </row>
    <row r="15" spans="2:18" ht="27.65" customHeight="1" x14ac:dyDescent="0.3">
      <c r="B15" s="123" t="s">
        <v>279</v>
      </c>
      <c r="C15" s="123" t="s">
        <v>135</v>
      </c>
      <c r="D15" s="124">
        <v>10</v>
      </c>
      <c r="E15" s="130">
        <v>89</v>
      </c>
      <c r="F15" s="126">
        <f>D15*E15</f>
        <v>890</v>
      </c>
      <c r="H15" s="123" t="s">
        <v>154</v>
      </c>
      <c r="I15" s="124"/>
      <c r="J15" s="124"/>
      <c r="K15" s="124">
        <f t="shared" si="0"/>
        <v>0</v>
      </c>
      <c r="L15" s="124">
        <v>1.5</v>
      </c>
      <c r="M15" s="124">
        <f t="shared" si="1"/>
        <v>0</v>
      </c>
    </row>
    <row r="16" spans="2:18" ht="27.65" customHeight="1" x14ac:dyDescent="0.3">
      <c r="B16" s="123" t="s">
        <v>140</v>
      </c>
      <c r="C16" s="123" t="s">
        <v>177</v>
      </c>
      <c r="D16" s="135">
        <f>M21</f>
        <v>0</v>
      </c>
      <c r="E16" s="272" t="s">
        <v>170</v>
      </c>
      <c r="F16" s="136" t="str">
        <f>IFERROR(D16*E16,"")</f>
        <v/>
      </c>
      <c r="H16" s="169" t="s">
        <v>184</v>
      </c>
      <c r="I16" s="124"/>
      <c r="J16" s="124"/>
      <c r="K16" s="124">
        <f t="shared" si="0"/>
        <v>0</v>
      </c>
      <c r="L16" s="124">
        <v>3</v>
      </c>
      <c r="M16" s="124">
        <f t="shared" si="1"/>
        <v>0</v>
      </c>
    </row>
    <row r="17" spans="2:13" ht="27.65" customHeight="1" x14ac:dyDescent="0.3">
      <c r="B17" s="123" t="s">
        <v>84</v>
      </c>
      <c r="C17" s="123" t="s">
        <v>194</v>
      </c>
      <c r="D17" s="135">
        <v>1</v>
      </c>
      <c r="E17" s="167">
        <v>0.16</v>
      </c>
      <c r="F17" s="126" t="s">
        <v>199</v>
      </c>
      <c r="H17" s="123" t="s">
        <v>182</v>
      </c>
      <c r="I17" s="124"/>
      <c r="J17" s="124"/>
      <c r="K17" s="124">
        <f t="shared" si="0"/>
        <v>0</v>
      </c>
      <c r="L17" s="124">
        <v>10</v>
      </c>
      <c r="M17" s="124">
        <f t="shared" si="1"/>
        <v>0</v>
      </c>
    </row>
    <row r="18" spans="2:13" ht="27.65" customHeight="1" x14ac:dyDescent="0.3">
      <c r="B18" s="137"/>
      <c r="H18" s="123" t="s">
        <v>183</v>
      </c>
      <c r="I18" s="124"/>
      <c r="J18" s="124"/>
      <c r="K18" s="124">
        <f t="shared" si="0"/>
        <v>0</v>
      </c>
      <c r="L18" s="124">
        <v>3</v>
      </c>
      <c r="M18" s="124">
        <f t="shared" si="1"/>
        <v>0</v>
      </c>
    </row>
    <row r="19" spans="2:13" ht="27.65" customHeight="1" x14ac:dyDescent="0.3">
      <c r="H19" s="123" t="s">
        <v>155</v>
      </c>
      <c r="I19" s="124"/>
      <c r="J19" s="124"/>
      <c r="K19" s="124">
        <f t="shared" si="0"/>
        <v>0</v>
      </c>
      <c r="L19" s="124">
        <v>24</v>
      </c>
      <c r="M19" s="124">
        <f t="shared" si="1"/>
        <v>0</v>
      </c>
    </row>
    <row r="20" spans="2:13" ht="27.65" customHeight="1" x14ac:dyDescent="0.3">
      <c r="H20" s="138" t="s">
        <v>20</v>
      </c>
      <c r="I20" s="139"/>
      <c r="J20" s="139"/>
      <c r="K20" s="139"/>
      <c r="L20" s="139"/>
      <c r="M20" s="139">
        <f>SUM(M5:M19)</f>
        <v>0</v>
      </c>
    </row>
    <row r="21" spans="2:13" ht="27.65" customHeight="1" x14ac:dyDescent="0.3">
      <c r="H21" s="123" t="s">
        <v>156</v>
      </c>
      <c r="I21" s="124"/>
      <c r="J21" s="124"/>
      <c r="K21" s="124"/>
      <c r="L21" s="124"/>
      <c r="M21" s="140">
        <f>M20/24</f>
        <v>0</v>
      </c>
    </row>
  </sheetData>
  <sheetProtection algorithmName="SHA-512" hashValue="L31Ha/DkFWA6UBU3JcBkWENnIxQa8/I8ErJFtB/kU3PifMJYQvx0iVCXReKxqPBRRQtwEu63kr5ku3Nw+jSJnw==" saltValue="qOK21zw2T8IEN2xLegQFJA==" spinCount="100000" sheet="1" formatColumns="0" formatRows="0"/>
  <mergeCells count="5">
    <mergeCell ref="E2:F2"/>
    <mergeCell ref="E1:F1"/>
    <mergeCell ref="L2:M2"/>
    <mergeCell ref="Q1:R1"/>
    <mergeCell ref="Q2:R2"/>
  </mergeCells>
  <dataValidations count="1">
    <dataValidation type="whole" operator="greaterThanOrEqual" allowBlank="1" showInputMessage="1" showErrorMessage="1" sqref="D5:D6 D12:D15 I5:J19" xr:uid="{FD80F46D-E02B-4108-9AE2-24AE44166288}">
      <formula1>-1000000</formula1>
    </dataValidation>
  </dataValidations>
  <hyperlinks>
    <hyperlink ref="E2" location="Calculator!A1" display="Back to calculator" xr:uid="{245D1665-4FD7-4B41-862A-F3E8B55B3815}"/>
    <hyperlink ref="L2" location="Calculator!A1" display="Back to calculator" xr:uid="{C5AF4F0E-044A-4BB5-9ED9-1E1B038E056D}"/>
    <hyperlink ref="Q2" location="Calculator!A1" display="Back to calculator" xr:uid="{CDD30B04-5A3E-4E42-8E8C-642ECB80DC09}"/>
  </hyperlinks>
  <pageMargins left="0.7" right="0.7" top="0.75" bottom="0.75" header="0.3" footer="0.3"/>
  <pageSetup paperSize="9" scale="4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F2EB24E0-EF58-4D2D-9CAF-387B236E69F4}">
          <x14:formula1>
            <xm:f>Dropdowns!$A$1:$A$4</xm:f>
          </x14:formula1>
          <xm:sqref>E16</xm:sqref>
        </x14:dataValidation>
        <x14:dataValidation type="list" allowBlank="1" showInputMessage="1" showErrorMessage="1" xr:uid="{8FC1EA87-DA64-4E55-9F1B-5AB65393CC5F}">
          <x14:formula1>
            <xm:f>Dropdowns!$B$1:$B$4</xm:f>
          </x14:formula1>
          <xm:sqref>E12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7E25-1AE3-425A-90B8-DE5770CA380D}">
  <sheetPr codeName="Sheet12">
    <tabColor theme="9" tint="0.79998168889431442"/>
    <pageSetUpPr fitToPage="1"/>
  </sheetPr>
  <dimension ref="B1:H32"/>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16384" width="8.6640625" style="3"/>
  </cols>
  <sheetData>
    <row r="1" spans="2:7" ht="23" x14ac:dyDescent="0.5">
      <c r="B1" s="112" t="s">
        <v>75</v>
      </c>
      <c r="C1" s="113"/>
      <c r="D1" s="113"/>
      <c r="E1" s="298">
        <f>SUM(F:F)</f>
        <v>249</v>
      </c>
      <c r="F1" s="298"/>
    </row>
    <row r="2" spans="2:7" x14ac:dyDescent="0.3">
      <c r="D2" s="114"/>
      <c r="E2" s="299" t="s">
        <v>76</v>
      </c>
      <c r="F2" s="299"/>
    </row>
    <row r="3" spans="2:7" x14ac:dyDescent="0.3">
      <c r="B3" s="115" t="s">
        <v>157</v>
      </c>
      <c r="C3" s="116"/>
      <c r="D3" s="117"/>
      <c r="E3" s="117"/>
      <c r="F3" s="118"/>
    </row>
    <row r="4" spans="2:7" s="121" customFormat="1" x14ac:dyDescent="0.3">
      <c r="B4" s="119" t="s">
        <v>1</v>
      </c>
      <c r="C4" s="119" t="s">
        <v>2</v>
      </c>
      <c r="D4" s="119" t="s">
        <v>19</v>
      </c>
      <c r="E4" s="119" t="s">
        <v>3</v>
      </c>
      <c r="F4" s="120" t="s">
        <v>20</v>
      </c>
      <c r="G4" s="3"/>
    </row>
    <row r="5" spans="2:7" ht="25" x14ac:dyDescent="0.3">
      <c r="B5" s="122" t="s">
        <v>282</v>
      </c>
      <c r="C5" s="123" t="s">
        <v>158</v>
      </c>
      <c r="D5" s="124"/>
      <c r="E5" s="125">
        <v>15</v>
      </c>
      <c r="F5" s="126">
        <f>D5*E5</f>
        <v>0</v>
      </c>
    </row>
    <row r="6" spans="2:7" ht="25" x14ac:dyDescent="0.3">
      <c r="B6" s="122" t="s">
        <v>283</v>
      </c>
      <c r="C6" s="123" t="s">
        <v>158</v>
      </c>
      <c r="D6" s="124"/>
      <c r="E6" s="125" t="s">
        <v>10</v>
      </c>
      <c r="F6" s="126"/>
    </row>
    <row r="7" spans="2:7" ht="25" x14ac:dyDescent="0.3">
      <c r="B7" s="122" t="s">
        <v>291</v>
      </c>
      <c r="C7" s="123" t="s">
        <v>9</v>
      </c>
      <c r="D7" s="124"/>
      <c r="E7" s="125" t="s">
        <v>10</v>
      </c>
      <c r="F7" s="126"/>
    </row>
    <row r="8" spans="2:7" x14ac:dyDescent="0.3">
      <c r="B8" s="122" t="s">
        <v>281</v>
      </c>
      <c r="C8" s="123" t="s">
        <v>9</v>
      </c>
      <c r="D8" s="124"/>
      <c r="E8" s="125">
        <v>890</v>
      </c>
      <c r="F8" s="126">
        <f>D8*E8</f>
        <v>0</v>
      </c>
    </row>
    <row r="10" spans="2:7" x14ac:dyDescent="0.3">
      <c r="B10" s="127" t="s">
        <v>195</v>
      </c>
      <c r="C10" s="116"/>
    </row>
    <row r="11" spans="2:7" x14ac:dyDescent="0.3">
      <c r="B11" s="119" t="s">
        <v>1</v>
      </c>
      <c r="C11" s="119" t="s">
        <v>2</v>
      </c>
      <c r="D11" s="119" t="s">
        <v>19</v>
      </c>
      <c r="E11" s="119" t="s">
        <v>3</v>
      </c>
      <c r="F11" s="120" t="s">
        <v>20</v>
      </c>
    </row>
    <row r="12" spans="2:7" ht="37.5" x14ac:dyDescent="0.3">
      <c r="B12" s="169" t="s">
        <v>159</v>
      </c>
      <c r="C12" s="169" t="s">
        <v>160</v>
      </c>
      <c r="D12" s="124"/>
      <c r="E12" s="129" t="s">
        <v>393</v>
      </c>
      <c r="F12" s="126">
        <f>D12*59</f>
        <v>0</v>
      </c>
    </row>
    <row r="13" spans="2:7" x14ac:dyDescent="0.3">
      <c r="B13" s="169" t="s">
        <v>161</v>
      </c>
      <c r="C13" s="169" t="s">
        <v>160</v>
      </c>
      <c r="D13" s="124"/>
      <c r="E13" s="129">
        <v>151</v>
      </c>
      <c r="F13" s="126">
        <f>D13*E13</f>
        <v>0</v>
      </c>
    </row>
    <row r="14" spans="2:7" x14ac:dyDescent="0.3">
      <c r="B14" s="123" t="s">
        <v>162</v>
      </c>
      <c r="C14" s="123" t="s">
        <v>163</v>
      </c>
      <c r="D14" s="124"/>
      <c r="E14" s="130">
        <v>165</v>
      </c>
      <c r="F14" s="126">
        <f>D14*E14</f>
        <v>0</v>
      </c>
    </row>
    <row r="15" spans="2:7" x14ac:dyDescent="0.3">
      <c r="B15" s="123" t="s">
        <v>164</v>
      </c>
      <c r="C15" s="123" t="s">
        <v>165</v>
      </c>
      <c r="D15" s="124"/>
      <c r="E15" s="130">
        <v>2516</v>
      </c>
      <c r="F15" s="126">
        <f>D15*E15</f>
        <v>0</v>
      </c>
    </row>
    <row r="16" spans="2:7" x14ac:dyDescent="0.3">
      <c r="B16" s="123" t="s">
        <v>166</v>
      </c>
      <c r="C16" s="123" t="s">
        <v>167</v>
      </c>
      <c r="D16" s="124"/>
      <c r="E16" s="131">
        <v>1258</v>
      </c>
      <c r="F16" s="126">
        <f>D16*E16</f>
        <v>0</v>
      </c>
    </row>
    <row r="18" spans="2:8" x14ac:dyDescent="0.3">
      <c r="B18" s="127" t="s">
        <v>292</v>
      </c>
      <c r="C18" s="116"/>
    </row>
    <row r="19" spans="2:8" x14ac:dyDescent="0.3">
      <c r="B19" s="119" t="s">
        <v>1</v>
      </c>
      <c r="C19" s="119" t="s">
        <v>2</v>
      </c>
      <c r="D19" s="119" t="s">
        <v>19</v>
      </c>
      <c r="E19" s="119" t="s">
        <v>3</v>
      </c>
      <c r="F19" s="120" t="s">
        <v>20</v>
      </c>
    </row>
    <row r="20" spans="2:8" ht="87.5" x14ac:dyDescent="0.3">
      <c r="B20" s="169" t="s">
        <v>389</v>
      </c>
      <c r="C20" s="169" t="s">
        <v>293</v>
      </c>
      <c r="D20" s="124">
        <v>1</v>
      </c>
      <c r="E20" s="129">
        <v>58</v>
      </c>
      <c r="F20" s="126">
        <f>D20*E20</f>
        <v>58</v>
      </c>
      <c r="H20" s="273" t="s">
        <v>406</v>
      </c>
    </row>
    <row r="21" spans="2:8" x14ac:dyDescent="0.3">
      <c r="B21" s="169" t="s">
        <v>294</v>
      </c>
      <c r="C21" s="169" t="s">
        <v>295</v>
      </c>
      <c r="D21" s="124"/>
      <c r="E21" s="129">
        <v>543</v>
      </c>
      <c r="F21" s="126">
        <f>D21*E21</f>
        <v>0</v>
      </c>
    </row>
    <row r="22" spans="2:8" x14ac:dyDescent="0.3">
      <c r="B22" s="169" t="s">
        <v>391</v>
      </c>
      <c r="C22" s="169" t="s">
        <v>296</v>
      </c>
      <c r="D22" s="124"/>
      <c r="E22" s="129">
        <v>286</v>
      </c>
      <c r="F22" s="126">
        <f t="shared" ref="F22:F29" si="0">D22*E22</f>
        <v>0</v>
      </c>
    </row>
    <row r="23" spans="2:8" x14ac:dyDescent="0.3">
      <c r="B23" s="169" t="s">
        <v>297</v>
      </c>
      <c r="C23" s="169" t="s">
        <v>298</v>
      </c>
      <c r="D23" s="124"/>
      <c r="E23" s="129">
        <v>488</v>
      </c>
      <c r="F23" s="126">
        <f t="shared" si="0"/>
        <v>0</v>
      </c>
    </row>
    <row r="24" spans="2:8" x14ac:dyDescent="0.3">
      <c r="B24" s="169" t="s">
        <v>299</v>
      </c>
      <c r="C24" s="169" t="s">
        <v>300</v>
      </c>
      <c r="D24" s="124"/>
      <c r="E24" s="129">
        <v>709</v>
      </c>
      <c r="F24" s="126">
        <f t="shared" si="0"/>
        <v>0</v>
      </c>
    </row>
    <row r="25" spans="2:8" x14ac:dyDescent="0.3">
      <c r="B25" s="169" t="s">
        <v>301</v>
      </c>
      <c r="C25" s="169" t="s">
        <v>300</v>
      </c>
      <c r="D25" s="124">
        <v>1</v>
      </c>
      <c r="E25" s="129">
        <v>191</v>
      </c>
      <c r="F25" s="126">
        <f t="shared" si="0"/>
        <v>191</v>
      </c>
    </row>
    <row r="26" spans="2:8" x14ac:dyDescent="0.3">
      <c r="B26" s="169" t="s">
        <v>302</v>
      </c>
      <c r="C26" s="169" t="s">
        <v>300</v>
      </c>
      <c r="D26" s="124"/>
      <c r="E26" s="129">
        <v>233</v>
      </c>
      <c r="F26" s="126">
        <f t="shared" si="0"/>
        <v>0</v>
      </c>
    </row>
    <row r="27" spans="2:8" x14ac:dyDescent="0.3">
      <c r="B27" s="123" t="s">
        <v>303</v>
      </c>
      <c r="C27" s="123" t="s">
        <v>300</v>
      </c>
      <c r="D27" s="124"/>
      <c r="E27" s="130">
        <v>188</v>
      </c>
      <c r="F27" s="126">
        <f t="shared" si="0"/>
        <v>0</v>
      </c>
    </row>
    <row r="28" spans="2:8" x14ac:dyDescent="0.3">
      <c r="B28" s="123" t="s">
        <v>304</v>
      </c>
      <c r="C28" s="123" t="s">
        <v>300</v>
      </c>
      <c r="D28" s="124"/>
      <c r="E28" s="130">
        <v>784</v>
      </c>
      <c r="F28" s="126">
        <f t="shared" si="0"/>
        <v>0</v>
      </c>
    </row>
    <row r="29" spans="2:8" x14ac:dyDescent="0.3">
      <c r="B29" s="123" t="s">
        <v>305</v>
      </c>
      <c r="C29" s="123" t="s">
        <v>306</v>
      </c>
      <c r="D29" s="124"/>
      <c r="E29" s="131">
        <v>557</v>
      </c>
      <c r="F29" s="126">
        <f t="shared" si="0"/>
        <v>0</v>
      </c>
    </row>
    <row r="30" spans="2:8" ht="29" customHeight="1" x14ac:dyDescent="0.3">
      <c r="B30" s="327" t="s">
        <v>390</v>
      </c>
      <c r="C30" s="327"/>
      <c r="D30" s="327"/>
      <c r="E30" s="327"/>
      <c r="F30" s="327"/>
    </row>
    <row r="31" spans="2:8" x14ac:dyDescent="0.3">
      <c r="B31" s="337" t="s">
        <v>408</v>
      </c>
      <c r="C31" s="337"/>
      <c r="D31" s="337"/>
      <c r="E31" s="337"/>
      <c r="F31" s="337"/>
    </row>
    <row r="32" spans="2:8" ht="50" customHeight="1" x14ac:dyDescent="0.3">
      <c r="B32" s="297" t="s">
        <v>409</v>
      </c>
      <c r="C32" s="297"/>
      <c r="D32" s="297"/>
      <c r="E32" s="297"/>
      <c r="F32" s="297"/>
    </row>
  </sheetData>
  <sheetProtection algorithmName="SHA-512" hashValue="520/Y4f52BS7J56UwY0LrXMgvYLU/dj19LNogJoAbu/VKBi9iykgDGZ8fgQy1Ez4TiBcKwbP94rfKhO9z9UmKQ==" saltValue="iHL2/5/YF6XNsOt54pYbXQ==" spinCount="100000" sheet="1" formatColumns="0" formatRows="0"/>
  <mergeCells count="5">
    <mergeCell ref="B31:F31"/>
    <mergeCell ref="E2:F2"/>
    <mergeCell ref="E1:F1"/>
    <mergeCell ref="B30:F30"/>
    <mergeCell ref="B32:F32"/>
  </mergeCells>
  <hyperlinks>
    <hyperlink ref="E2" location="Calculator!A1" display="Back to calculator" xr:uid="{DFC2C3D2-24A8-4833-A838-7040EADCC0E0}"/>
  </hyperlinks>
  <pageMargins left="0.7" right="0.7" top="0.75" bottom="0.75" header="0.3" footer="0.3"/>
  <pageSetup paperSize="9" orientation="landscape"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06111-24A9-48C0-9BB9-4726D955FB85}">
  <sheetPr codeName="Sheet15"/>
  <dimension ref="A1:J42"/>
  <sheetViews>
    <sheetView topLeftCell="A18" zoomScale="130" zoomScaleNormal="130" workbookViewId="0">
      <selection activeCell="H33" sqref="H33"/>
    </sheetView>
  </sheetViews>
  <sheetFormatPr defaultRowHeight="14" x14ac:dyDescent="0.3"/>
  <cols>
    <col min="1" max="1" width="21.83203125" customWidth="1"/>
    <col min="2" max="2" width="26.5" bestFit="1" customWidth="1"/>
  </cols>
  <sheetData>
    <row r="1" spans="1:10" x14ac:dyDescent="0.3">
      <c r="C1" t="str">
        <f>_xlfn.CONCAT(C3,C2)</f>
        <v>Cat 0,1,2 and all T/S streets1-3 days</v>
      </c>
      <c r="D1" t="str">
        <f t="shared" ref="D1:H1" si="0">_xlfn.CONCAT(D3,D2)</f>
        <v>Cat 3,4 and non traffic sensitive1-3 days</v>
      </c>
      <c r="E1" t="str">
        <f t="shared" si="0"/>
        <v>Cat 0,1,2 and all T/S streets4-10 days</v>
      </c>
      <c r="F1" t="str">
        <f t="shared" si="0"/>
        <v>Cat 3,4 and non traffic sensitive4-10 days</v>
      </c>
      <c r="G1" t="str">
        <f t="shared" si="0"/>
        <v>Cat 0,1,2 and all T/S streets10+ days</v>
      </c>
      <c r="H1" t="str">
        <f t="shared" si="0"/>
        <v>Cat 3,4 and non traffic sensitive10+ days</v>
      </c>
    </row>
    <row r="2" spans="1:10" x14ac:dyDescent="0.3">
      <c r="A2" s="212" t="s">
        <v>342</v>
      </c>
      <c r="B2" t="s">
        <v>344</v>
      </c>
      <c r="C2" t="s">
        <v>367</v>
      </c>
      <c r="D2" t="s">
        <v>367</v>
      </c>
      <c r="E2" t="s">
        <v>343</v>
      </c>
      <c r="F2" t="s">
        <v>343</v>
      </c>
      <c r="G2" t="s">
        <v>366</v>
      </c>
      <c r="H2" t="s">
        <v>366</v>
      </c>
    </row>
    <row r="3" spans="1:10" ht="56" x14ac:dyDescent="0.3">
      <c r="A3" s="205" t="s">
        <v>345</v>
      </c>
      <c r="B3" s="205" t="s">
        <v>355</v>
      </c>
      <c r="C3" s="210" t="str">
        <f>Permits!$B$4</f>
        <v>Cat 0,1,2 and all T/S streets</v>
      </c>
      <c r="D3" s="210" t="str">
        <f>Permits!$C$4</f>
        <v>Cat 3,4 and non traffic sensitive</v>
      </c>
      <c r="E3" s="210" t="str">
        <f>Permits!$B$4</f>
        <v>Cat 0,1,2 and all T/S streets</v>
      </c>
      <c r="F3" s="210" t="str">
        <f>Permits!$C$4</f>
        <v>Cat 3,4 and non traffic sensitive</v>
      </c>
      <c r="G3" s="210" t="str">
        <f>Permits!$B$4</f>
        <v>Cat 0,1,2 and all T/S streets</v>
      </c>
      <c r="H3" s="210" t="str">
        <f>Permits!$C$4</f>
        <v>Cat 3,4 and non traffic sensitive</v>
      </c>
      <c r="J3" s="211" t="s">
        <v>347</v>
      </c>
    </row>
    <row r="4" spans="1:10" x14ac:dyDescent="0.3">
      <c r="A4" t="s">
        <v>331</v>
      </c>
      <c r="B4" t="str">
        <f>Permits!$D$3</f>
        <v>South Glos - start 1/10/19</v>
      </c>
      <c r="C4">
        <f>INDEX(Permits!$11:$11,1,MATCH('Permits &amp; TTRO workings'!$B4,Permits!$3:$3,0))</f>
        <v>65</v>
      </c>
      <c r="D4" cm="1">
        <f t="array" ref="D4">INDEX(Permits!$11:$11,1,MATCH('Permits &amp; TTRO workings'!$B4,Permits!$3:$3,0)+2)</f>
        <v>45</v>
      </c>
      <c r="E4">
        <f>INDEX(Permits!$10:$10,1,MATCH('Permits &amp; TTRO workings'!$B4,Permits!$3:$3,0))</f>
        <v>130</v>
      </c>
      <c r="F4" cm="1">
        <f t="array" ref="F4">INDEX(Permits!$10:$10,1,MATCH('Permits &amp; TTRO workings'!$B4,Permits!$3:$3,0)+2)</f>
        <v>75</v>
      </c>
      <c r="G4">
        <f>INDEX(Permits!$7:$7,1,MATCH('Permits &amp; TTRO workings'!$B4,Permits!$3:$3,0))</f>
        <v>240</v>
      </c>
      <c r="H4" cm="1">
        <f t="array" ref="H4">INDEX(Permits!$7:$7,1,MATCH('Permits &amp; TTRO workings'!$B4,Permits!$3:$3,0)+2)</f>
        <v>150</v>
      </c>
      <c r="J4" t="s">
        <v>348</v>
      </c>
    </row>
    <row r="5" spans="1:10" x14ac:dyDescent="0.3">
      <c r="A5" t="s">
        <v>332</v>
      </c>
      <c r="B5" t="str">
        <f>Permits!$H$3</f>
        <v>Bristol - start 15/02/20</v>
      </c>
      <c r="C5">
        <f>INDEX(Permits!$11:$11,1,MATCH('Permits &amp; TTRO workings'!$B5,Permits!$3:$3,0))</f>
        <v>30</v>
      </c>
      <c r="D5" cm="1">
        <f t="array" ref="D5">INDEX(Permits!$11:$11,1,MATCH('Permits &amp; TTRO workings'!$B5,Permits!$3:$3,0)+2)</f>
        <v>21</v>
      </c>
      <c r="E5">
        <f>INDEX(Permits!$10:$10,1,MATCH('Permits &amp; TTRO workings'!$B5,Permits!$3:$3,0))</f>
        <v>60</v>
      </c>
      <c r="F5" cm="1">
        <f t="array" ref="F5">INDEX(Permits!$10:$10,1,MATCH('Permits &amp; TTRO workings'!$B5,Permits!$3:$3,0)+2)</f>
        <v>35</v>
      </c>
      <c r="G5">
        <f>INDEX(Permits!$7:$7,1,MATCH('Permits &amp; TTRO workings'!$B5,Permits!$3:$3,0))</f>
        <v>111</v>
      </c>
      <c r="H5" cm="1">
        <f t="array" ref="H5">INDEX(Permits!$7:$7,1,MATCH('Permits &amp; TTRO workings'!$B5,Permits!$3:$3,0)+2)</f>
        <v>69</v>
      </c>
      <c r="J5" t="s">
        <v>349</v>
      </c>
    </row>
    <row r="6" spans="1:10" x14ac:dyDescent="0.3">
      <c r="A6" t="s">
        <v>333</v>
      </c>
      <c r="B6" t="str">
        <f>Permits!$L$3</f>
        <v>BANES - start 01/05/20</v>
      </c>
      <c r="C6">
        <f>INDEX(Permits!$11:$11,1,MATCH('Permits &amp; TTRO workings'!$B6,Permits!$3:$3,0))</f>
        <v>59</v>
      </c>
      <c r="D6" cm="1">
        <f t="array" ref="D6">INDEX(Permits!$11:$11,1,MATCH('Permits &amp; TTRO workings'!$B6,Permits!$3:$3,0)+2)</f>
        <v>30</v>
      </c>
      <c r="E6">
        <f>INDEX(Permits!$10:$10,1,MATCH('Permits &amp; TTRO workings'!$B6,Permits!$3:$3,0))</f>
        <v>117</v>
      </c>
      <c r="F6" cm="1">
        <f t="array" ref="F6">INDEX(Permits!$10:$10,1,MATCH('Permits &amp; TTRO workings'!$B6,Permits!$3:$3,0)+2)</f>
        <v>58</v>
      </c>
      <c r="G6">
        <f>INDEX(Permits!$7:$7,1,MATCH('Permits &amp; TTRO workings'!$B6,Permits!$3:$3,0))</f>
        <v>193</v>
      </c>
      <c r="H6" cm="1">
        <f t="array" ref="H6">INDEX(Permits!$7:$7,1,MATCH('Permits &amp; TTRO workings'!$B6,Permits!$3:$3,0)+2)</f>
        <v>101</v>
      </c>
      <c r="J6" t="s">
        <v>350</v>
      </c>
    </row>
    <row r="7" spans="1:10" x14ac:dyDescent="0.3">
      <c r="A7" t="s">
        <v>334</v>
      </c>
      <c r="B7" t="str">
        <f>Permits!$P$3</f>
        <v>North Somerset - start 09/09/20</v>
      </c>
      <c r="C7">
        <f>INDEX(Permits!$11:$11,1,MATCH('Permits &amp; TTRO workings'!$B7,Permits!$3:$3,0))</f>
        <v>65</v>
      </c>
      <c r="D7" cm="1">
        <f t="array" ref="D7">INDEX(Permits!$11:$11,1,MATCH('Permits &amp; TTRO workings'!$B7,Permits!$3:$3,0)+2)</f>
        <v>45</v>
      </c>
      <c r="E7">
        <f>INDEX(Permits!$10:$10,1,MATCH('Permits &amp; TTRO workings'!$B7,Permits!$3:$3,0))</f>
        <v>130</v>
      </c>
      <c r="F7" cm="1">
        <f t="array" ref="F7">INDEX(Permits!$10:$10,1,MATCH('Permits &amp; TTRO workings'!$B7,Permits!$3:$3,0)+2)</f>
        <v>75</v>
      </c>
      <c r="G7">
        <f>INDEX(Permits!$7:$7,1,MATCH('Permits &amp; TTRO workings'!$B7,Permits!$3:$3,0))</f>
        <v>240</v>
      </c>
      <c r="H7" cm="1">
        <f t="array" ref="H7">INDEX(Permits!$7:$7,1,MATCH('Permits &amp; TTRO workings'!$B7,Permits!$3:$3,0)+2)</f>
        <v>150</v>
      </c>
      <c r="J7" t="s">
        <v>365</v>
      </c>
    </row>
    <row r="8" spans="1:10" x14ac:dyDescent="0.3">
      <c r="A8" t="s">
        <v>335</v>
      </c>
      <c r="B8" t="str">
        <f>Permits!$T$3</f>
        <v>Somerset - start 3/02/20</v>
      </c>
      <c r="C8">
        <f>INDEX(Permits!$11:$11,1,MATCH('Permits &amp; TTRO workings'!$B8,Permits!$3:$3,0))</f>
        <v>58</v>
      </c>
      <c r="D8" cm="1">
        <f t="array" ref="D8">INDEX(Permits!$11:$11,1,MATCH('Permits &amp; TTRO workings'!$B8,Permits!$3:$3,0)+2)</f>
        <v>30</v>
      </c>
      <c r="E8">
        <f>INDEX(Permits!$10:$10,1,MATCH('Permits &amp; TTRO workings'!$B8,Permits!$3:$3,0))</f>
        <v>114</v>
      </c>
      <c r="F8" cm="1">
        <f t="array" ref="F8">INDEX(Permits!$10:$10,1,MATCH('Permits &amp; TTRO workings'!$B8,Permits!$3:$3,0)+2)</f>
        <v>57</v>
      </c>
      <c r="G8">
        <f>INDEX(Permits!$7:$7,1,MATCH('Permits &amp; TTRO workings'!$B8,Permits!$3:$3,0))</f>
        <v>186</v>
      </c>
      <c r="H8" cm="1">
        <f t="array" ref="H8">INDEX(Permits!$7:$7,1,MATCH('Permits &amp; TTRO workings'!$B8,Permits!$3:$3,0)+2)</f>
        <v>98</v>
      </c>
    </row>
    <row r="9" spans="1:10" x14ac:dyDescent="0.3">
      <c r="A9" t="s">
        <v>336</v>
      </c>
      <c r="B9" t="str">
        <f>Permits!$X$3</f>
        <v>Wiltshire - 01/06/2020</v>
      </c>
      <c r="C9" s="231">
        <f>INDEX(Permits!$11:$11,1,MATCH('Permits &amp; TTRO workings'!$B9,Permits!$3:$3,0))</f>
        <v>46</v>
      </c>
      <c r="D9" s="231" cm="1">
        <f t="array" ref="D9">INDEX(Permits!$11:$11,1,MATCH('Permits &amp; TTRO workings'!$B9,Permits!$3:$3,0)+2)</f>
        <v>32</v>
      </c>
      <c r="E9" s="231">
        <f>INDEX(Permits!$10:$10,1,MATCH('Permits &amp; TTRO workings'!$B9,Permits!$3:$3,0))</f>
        <v>91</v>
      </c>
      <c r="F9" s="231" cm="1">
        <f t="array" ref="F9">INDEX(Permits!$10:$10,1,MATCH('Permits &amp; TTRO workings'!$B9,Permits!$3:$3,0)+2)</f>
        <v>53</v>
      </c>
      <c r="G9">
        <f>INDEX(Permits!$7:$7,1,MATCH('Permits &amp; TTRO workings'!$B9,Permits!$3:$3,0))</f>
        <v>168</v>
      </c>
      <c r="H9" cm="1">
        <f t="array" ref="H9">INDEX(Permits!$7:$7,1,MATCH('Permits &amp; TTRO workings'!$B9,Permits!$3:$3,0)+2)</f>
        <v>105</v>
      </c>
    </row>
    <row r="10" spans="1:10" x14ac:dyDescent="0.3">
      <c r="A10" t="s">
        <v>337</v>
      </c>
      <c r="B10" t="str">
        <f>Permits!$AB$3</f>
        <v>Dorset - start 12/01/20</v>
      </c>
      <c r="C10">
        <f>INDEX(Permits!$11:$11,1,MATCH('Permits &amp; TTRO workings'!$B10,Permits!$3:$3,0))</f>
        <v>65</v>
      </c>
      <c r="D10" cm="1">
        <f t="array" ref="D10">INDEX(Permits!$11:$11,1,MATCH('Permits &amp; TTRO workings'!$B10,Permits!$3:$3,0)+2)</f>
        <v>36</v>
      </c>
      <c r="E10">
        <f>INDEX(Permits!$10:$10,1,MATCH('Permits &amp; TTRO workings'!$B10,Permits!$3:$3,0))</f>
        <v>130</v>
      </c>
      <c r="F10" cm="1">
        <f t="array" ref="F10">INDEX(Permits!$10:$10,1,MATCH('Permits &amp; TTRO workings'!$B10,Permits!$3:$3,0)+2)</f>
        <v>69</v>
      </c>
      <c r="G10">
        <f>INDEX(Permits!$7:$7,1,MATCH('Permits &amp; TTRO workings'!$B10,Permits!$3:$3,0))</f>
        <v>222</v>
      </c>
      <c r="H10" cm="1">
        <f t="array" ref="H10">INDEX(Permits!$7:$7,1,MATCH('Permits &amp; TTRO workings'!$B10,Permits!$3:$3,0)+2)</f>
        <v>119</v>
      </c>
    </row>
    <row r="11" spans="1:10" x14ac:dyDescent="0.3">
      <c r="A11" t="s">
        <v>338</v>
      </c>
      <c r="B11" t="str">
        <f>Permits!$AF$3</f>
        <v xml:space="preserve">Hampshire - start 01/04/19 </v>
      </c>
      <c r="C11">
        <f>INDEX(Permits!$11:$11,1,MATCH('Permits &amp; TTRO workings'!$B11,Permits!$3:$3,0))</f>
        <v>65</v>
      </c>
      <c r="D11" cm="1">
        <f t="array" ref="D11">INDEX(Permits!$11:$11,1,MATCH('Permits &amp; TTRO workings'!$B11,Permits!$3:$3,0)+2)</f>
        <v>0</v>
      </c>
      <c r="E11">
        <f>INDEX(Permits!$10:$10,1,MATCH('Permits &amp; TTRO workings'!$B11,Permits!$3:$3,0))</f>
        <v>130</v>
      </c>
      <c r="F11" cm="1">
        <f t="array" ref="F11">INDEX(Permits!$10:$10,1,MATCH('Permits &amp; TTRO workings'!$B11,Permits!$3:$3,0)+2)</f>
        <v>75</v>
      </c>
      <c r="G11">
        <f>INDEX(Permits!$7:$7,1,MATCH('Permits &amp; TTRO workings'!$B11,Permits!$3:$3,0))</f>
        <v>240</v>
      </c>
      <c r="H11" cm="1">
        <f t="array" ref="H11">INDEX(Permits!$7:$7,1,MATCH('Permits &amp; TTRO workings'!$B11,Permits!$3:$3,0)+2)</f>
        <v>145</v>
      </c>
    </row>
    <row r="12" spans="1:10" x14ac:dyDescent="0.3">
      <c r="A12" t="s">
        <v>339</v>
      </c>
      <c r="B12" t="str">
        <f>Permits!$AJ$3</f>
        <v xml:space="preserve">Gloucestershire - start 7/03/20 </v>
      </c>
      <c r="C12">
        <f>INDEX(Permits!$11:$11,1,MATCH('Permits &amp; TTRO workings'!$B12,Permits!$3:$3,0))</f>
        <v>57</v>
      </c>
      <c r="D12" cm="1">
        <f t="array" ref="D12">INDEX(Permits!$11:$11,1,MATCH('Permits &amp; TTRO workings'!$B12,Permits!$3:$3,0)+2)</f>
        <v>29</v>
      </c>
      <c r="E12">
        <f>INDEX(Permits!$10:$10,1,MATCH('Permits &amp; TTRO workings'!$B12,Permits!$3:$3,0))</f>
        <v>112</v>
      </c>
      <c r="F12" cm="1">
        <f t="array" ref="F12">INDEX(Permits!$10:$10,1,MATCH('Permits &amp; TTRO workings'!$B12,Permits!$3:$3,0)+2)</f>
        <v>56</v>
      </c>
      <c r="G12">
        <f>INDEX(Permits!$7:$7,1,MATCH('Permits &amp; TTRO workings'!$B12,Permits!$3:$3,0))</f>
        <v>183</v>
      </c>
      <c r="H12" cm="1">
        <f t="array" ref="H12">INDEX(Permits!$7:$7,1,MATCH('Permits &amp; TTRO workings'!$B12,Permits!$3:$3,0)+2)</f>
        <v>97</v>
      </c>
    </row>
    <row r="13" spans="1:10" x14ac:dyDescent="0.3">
      <c r="A13" t="s">
        <v>340</v>
      </c>
      <c r="B13" t="str">
        <f>Permits!$AN$3</f>
        <v>BCP - start 06/08/2020</v>
      </c>
      <c r="C13">
        <f>INDEX(Permits!$11:$11,1,MATCH('Permits &amp; TTRO workings'!$B13,Permits!$3:$3,0))</f>
        <v>65</v>
      </c>
      <c r="D13" cm="1">
        <f t="array" ref="D13">INDEX(Permits!$11:$11,1,MATCH('Permits &amp; TTRO workings'!$B13,Permits!$3:$3,0)+2)</f>
        <v>45</v>
      </c>
      <c r="E13">
        <f>INDEX(Permits!$10:$10,1,MATCH('Permits &amp; TTRO workings'!$B13,Permits!$3:$3,0))</f>
        <v>130</v>
      </c>
      <c r="F13" cm="1">
        <f t="array" ref="F13">INDEX(Permits!$10:$10,1,MATCH('Permits &amp; TTRO workings'!$B13,Permits!$3:$3,0)+2)</f>
        <v>75</v>
      </c>
      <c r="G13">
        <f>INDEX(Permits!$7:$7,1,MATCH('Permits &amp; TTRO workings'!$B13,Permits!$3:$3,0))</f>
        <v>240</v>
      </c>
      <c r="H13" cm="1">
        <f t="array" ref="H13">INDEX(Permits!$7:$7,1,MATCH('Permits &amp; TTRO workings'!$B13,Permits!$3:$3,0)+2)</f>
        <v>150</v>
      </c>
    </row>
    <row r="14" spans="1:10" x14ac:dyDescent="0.3">
      <c r="A14" t="s">
        <v>341</v>
      </c>
      <c r="B14" t="str">
        <f>Permits!$AR$3</f>
        <v xml:space="preserve">Devon - start 1/03/20 </v>
      </c>
      <c r="C14">
        <f>INDEX(Permits!$11:$11,1,MATCH('Permits &amp; TTRO workings'!$B14,Permits!$3:$3,0))</f>
        <v>40</v>
      </c>
      <c r="D14" cm="1">
        <f t="array" ref="D14">INDEX(Permits!$11:$11,1,MATCH('Permits &amp; TTRO workings'!$B14,Permits!$3:$3,0)+2)</f>
        <v>20</v>
      </c>
      <c r="E14">
        <f>INDEX(Permits!$10:$10,1,MATCH('Permits &amp; TTRO workings'!$B14,Permits!$3:$3,0))</f>
        <v>98</v>
      </c>
      <c r="F14" cm="1">
        <f t="array" ref="F14">INDEX(Permits!$10:$10,1,MATCH('Permits &amp; TTRO workings'!$B14,Permits!$3:$3,0)+2)</f>
        <v>20</v>
      </c>
      <c r="G14">
        <f>INDEX(Permits!$7:$7,1,MATCH('Permits &amp; TTRO workings'!$B14,Permits!$3:$3,0))</f>
        <v>180</v>
      </c>
      <c r="H14" cm="1">
        <f t="array" ref="H14">INDEX(Permits!$7:$7,1,MATCH('Permits &amp; TTRO workings'!$B14,Permits!$3:$3,0)+2)</f>
        <v>48</v>
      </c>
    </row>
    <row r="16" spans="1:10" x14ac:dyDescent="0.3">
      <c r="C16" t="str">
        <f>_xlfn.CONCAT(C18,C17)</f>
        <v>Cat 0,1,2 and all T/S streets</v>
      </c>
      <c r="D16" t="str">
        <f t="shared" ref="D16" si="1">_xlfn.CONCAT(D18,D17)</f>
        <v>Cat 3,4 and non traffic sensitive</v>
      </c>
      <c r="E16" t="str">
        <f t="shared" ref="E16" si="2">_xlfn.CONCAT(E18,E17)</f>
        <v>Cat 0,1,2 and all T/S streets</v>
      </c>
      <c r="F16" t="str">
        <f t="shared" ref="F16:H16" si="3">_xlfn.CONCAT(F18,F17)</f>
        <v>Cat 3,4 and non traffic sensitive</v>
      </c>
      <c r="G16" t="str">
        <f t="shared" si="3"/>
        <v>Cat 0,1,2 and all T/S streets</v>
      </c>
      <c r="H16" t="str">
        <f t="shared" si="3"/>
        <v>Cat 3,4 and non traffic sensitive</v>
      </c>
    </row>
    <row r="17" spans="1:10" x14ac:dyDescent="0.3">
      <c r="A17" s="212" t="s">
        <v>346</v>
      </c>
      <c r="B17" t="s">
        <v>344</v>
      </c>
      <c r="J17" s="211" t="s">
        <v>351</v>
      </c>
    </row>
    <row r="18" spans="1:10" ht="70" x14ac:dyDescent="0.3">
      <c r="A18" s="205" t="s">
        <v>345</v>
      </c>
      <c r="B18" s="205" t="s">
        <v>355</v>
      </c>
      <c r="C18" s="210" t="str">
        <f>Permits!$B$4</f>
        <v>Cat 0,1,2 and all T/S streets</v>
      </c>
      <c r="D18" s="210" t="str">
        <f>Permits!$C$4</f>
        <v>Cat 3,4 and non traffic sensitive</v>
      </c>
      <c r="E18" s="210" t="str">
        <f>Permits!$B$4</f>
        <v>Cat 0,1,2 and all T/S streets</v>
      </c>
      <c r="F18" s="210" t="str">
        <f>Permits!$C$4</f>
        <v>Cat 3,4 and non traffic sensitive</v>
      </c>
      <c r="G18" s="210" t="str">
        <f>Permits!$B$4</f>
        <v>Cat 0,1,2 and all T/S streets</v>
      </c>
      <c r="H18" s="210" t="str">
        <f>Permits!$C$4</f>
        <v>Cat 3,4 and non traffic sensitive</v>
      </c>
      <c r="J18" t="s">
        <v>369</v>
      </c>
    </row>
    <row r="19" spans="1:10" x14ac:dyDescent="0.3">
      <c r="A19" t="s">
        <v>331</v>
      </c>
      <c r="B19" t="str">
        <f>Permits!$D$3</f>
        <v>South Glos - start 1/10/19</v>
      </c>
      <c r="C19">
        <f>INDEX(Permits!$7:$7,1,MATCH('Permits &amp; TTRO workings'!$B19,Permits!$3:$3,0))+INDEX(Permits!$6:$6,1,MATCH('Permits &amp; TTRO workings'!$B19,Permits!$3:$3,0))+B32</f>
        <v>2455.6999999999998</v>
      </c>
      <c r="D19" cm="1">
        <f t="array" ref="D19">INDEX(Permits!$7:$7,1,MATCH('Permits &amp; TTRO workings'!$B19,Permits!$3:$3,0)+2)+INDEX(Permits!$6:$6,1,MATCH('Permits &amp; TTRO workings'!$B19,Permits!$3:$3,0)+2)+B32</f>
        <v>2335.6999999999998</v>
      </c>
      <c r="E19">
        <f>INDEX(Permits!$7:$7,1,MATCH('Permits &amp; TTRO workings'!$B19,Permits!$3:$3,0))+INDEX(Permits!$6:$6,1,MATCH('Permits &amp; TTRO workings'!$B19,Permits!$3:$3,0))+B32</f>
        <v>2455.6999999999998</v>
      </c>
      <c r="F19" cm="1">
        <f t="array" ref="F19">INDEX(Permits!$7:$7,1,MATCH('Permits &amp; TTRO workings'!$B19,Permits!$3:$3,0)+2)+INDEX(Permits!$6:$6,1,MATCH('Permits &amp; TTRO workings'!$B19,Permits!$3:$3,0)+2)+B32</f>
        <v>2335.6999999999998</v>
      </c>
      <c r="G19">
        <f>INDEX(Permits!$7:$7,1,MATCH('Permits &amp; TTRO workings'!$B19,Permits!$3:$3,0))+INDEX(Permits!$6:$6,1,MATCH('Permits &amp; TTRO workings'!$B19,Permits!$3:$3,0))+B32</f>
        <v>2455.6999999999998</v>
      </c>
      <c r="H19" cm="1">
        <f t="array" ref="H19">INDEX(Permits!$7:$7,1,MATCH('Permits &amp; TTRO workings'!$B19,Permits!$3:$3,0)+2)+INDEX(Permits!$6:$6,1,MATCH('Permits &amp; TTRO workings'!$B19,Permits!$3:$3,0)+2)+B32</f>
        <v>2335.6999999999998</v>
      </c>
      <c r="J19" t="s">
        <v>368</v>
      </c>
    </row>
    <row r="20" spans="1:10" x14ac:dyDescent="0.3">
      <c r="A20" t="s">
        <v>332</v>
      </c>
      <c r="B20" t="str">
        <f>Permits!$H$3</f>
        <v>Bristol - start 15/02/20</v>
      </c>
      <c r="C20">
        <f>INDEX(Permits!$7:$7,1,MATCH('Permits &amp; TTRO workings'!$B20,Permits!$3:$3,0))+INDEX(Permits!$6:$6,1,MATCH('Permits &amp; TTRO workings'!$B20,Permits!$3:$3,0))+B33</f>
        <v>2337</v>
      </c>
      <c r="D20" cm="1">
        <f t="array" ref="D20">INDEX(Permits!$7:$7,1,MATCH('Permits &amp; TTRO workings'!$B20,Permits!$3:$3,0)+2)+INDEX(Permits!$6:$6,1,MATCH('Permits &amp; TTRO workings'!$B20,Permits!$3:$3,0)+2)+B33</f>
        <v>2281</v>
      </c>
      <c r="E20">
        <f>INDEX(Permits!$7:$7,1,MATCH('Permits &amp; TTRO workings'!$B20,Permits!$3:$3,0))+INDEX(Permits!$6:$6,1,MATCH('Permits &amp; TTRO workings'!$B20,Permits!$3:$3,0))+B33</f>
        <v>2337</v>
      </c>
      <c r="F20" cm="1">
        <f t="array" ref="F20">INDEX(Permits!$7:$7,1,MATCH('Permits &amp; TTRO workings'!$B20,Permits!$3:$3,0)+2)+INDEX(Permits!$6:$6,1,MATCH('Permits &amp; TTRO workings'!$B20,Permits!$3:$3,0)+2)+B33</f>
        <v>2281</v>
      </c>
      <c r="G20">
        <f>INDEX(Permits!$7:$7,1,MATCH('Permits &amp; TTRO workings'!$B20,Permits!$3:$3,0))+INDEX(Permits!$6:$6,1,MATCH('Permits &amp; TTRO workings'!$B20,Permits!$3:$3,0))+B33</f>
        <v>2337</v>
      </c>
      <c r="H20" cm="1">
        <f t="array" ref="H20">INDEX(Permits!$7:$7,1,MATCH('Permits &amp; TTRO workings'!$B20,Permits!$3:$3,0)+2)+INDEX(Permits!$6:$6,1,MATCH('Permits &amp; TTRO workings'!$B20,Permits!$3:$3,0)+2)+B33</f>
        <v>2281</v>
      </c>
      <c r="J20" t="s">
        <v>353</v>
      </c>
    </row>
    <row r="21" spans="1:10" x14ac:dyDescent="0.3">
      <c r="A21" t="s">
        <v>333</v>
      </c>
      <c r="B21" t="str">
        <f>Permits!$L$3</f>
        <v>BANES - start 01/05/20</v>
      </c>
      <c r="C21">
        <f>INDEX(Permits!$7:$7,1,MATCH('Permits &amp; TTRO workings'!$B21,Permits!$3:$3,0))+INDEX(Permits!$6:$6,1,MATCH('Permits &amp; TTRO workings'!$B21,Permits!$3:$3,0))+B34</f>
        <v>1668</v>
      </c>
      <c r="D21" cm="1">
        <f t="array" ref="D21">INDEX(Permits!$7:$7,1,MATCH('Permits &amp; TTRO workings'!$B21,Permits!$3:$3,0)+2)+INDEX(Permits!$6:$6,1,MATCH('Permits &amp; TTRO workings'!$B21,Permits!$3:$3,0)+2)+B34</f>
        <v>1543</v>
      </c>
      <c r="E21">
        <f>INDEX(Permits!$7:$7,1,MATCH('Permits &amp; TTRO workings'!$B21,Permits!$3:$3,0))+INDEX(Permits!$6:$6,1,MATCH('Permits &amp; TTRO workings'!$B21,Permits!$3:$3,0))+B34</f>
        <v>1668</v>
      </c>
      <c r="F21" cm="1">
        <f t="array" ref="F21">INDEX(Permits!$7:$7,1,MATCH('Permits &amp; TTRO workings'!$B21,Permits!$3:$3,0)+2)+INDEX(Permits!$6:$6,1,MATCH('Permits &amp; TTRO workings'!$B21,Permits!$3:$3,0)+2)+B34</f>
        <v>1543</v>
      </c>
      <c r="G21">
        <f>INDEX(Permits!$7:$7,1,MATCH('Permits &amp; TTRO workings'!$B21,Permits!$3:$3,0))+INDEX(Permits!$6:$6,1,MATCH('Permits &amp; TTRO workings'!$B21,Permits!$3:$3,0))+B34</f>
        <v>1668</v>
      </c>
      <c r="H21" cm="1">
        <f t="array" ref="H21">INDEX(Permits!$7:$7,1,MATCH('Permits &amp; TTRO workings'!$B21,Permits!$3:$3,0)+2)+INDEX(Permits!$6:$6,1,MATCH('Permits &amp; TTRO workings'!$B21,Permits!$3:$3,0)+2)+B34</f>
        <v>1543</v>
      </c>
      <c r="J21" t="s">
        <v>354</v>
      </c>
    </row>
    <row r="22" spans="1:10" x14ac:dyDescent="0.3">
      <c r="A22" t="s">
        <v>334</v>
      </c>
      <c r="B22" t="str">
        <f>Permits!$P$3</f>
        <v>North Somerset - start 09/09/20</v>
      </c>
      <c r="C22">
        <f>INDEX(Permits!$7:$7,1,MATCH('Permits &amp; TTRO workings'!$B22,Permits!$3:$3,0))+INDEX(Permits!$6:$6,1,MATCH('Permits &amp; TTRO workings'!$B22,Permits!$3:$3,0))+B35</f>
        <v>1595</v>
      </c>
      <c r="D22" cm="1">
        <f t="array" ref="D22">INDEX(Permits!$7:$7,1,MATCH('Permits &amp; TTRO workings'!$B22,Permits!$3:$3,0)+2)+INDEX(Permits!$6:$6,1,MATCH('Permits &amp; TTRO workings'!$B22,Permits!$3:$3,0)+2)+B35</f>
        <v>1475</v>
      </c>
      <c r="E22">
        <f>INDEX(Permits!$7:$7,1,MATCH('Permits &amp; TTRO workings'!$B22,Permits!$3:$3,0))+INDEX(Permits!$6:$6,1,MATCH('Permits &amp; TTRO workings'!$B22,Permits!$3:$3,0))+B35</f>
        <v>1595</v>
      </c>
      <c r="F22" cm="1">
        <f t="array" ref="F22">INDEX(Permits!$7:$7,1,MATCH('Permits &amp; TTRO workings'!$B22,Permits!$3:$3,0)+2)+INDEX(Permits!$6:$6,1,MATCH('Permits &amp; TTRO workings'!$B22,Permits!$3:$3,0)+2)+B35</f>
        <v>1475</v>
      </c>
      <c r="G22">
        <f>INDEX(Permits!$7:$7,1,MATCH('Permits &amp; TTRO workings'!$B22,Permits!$3:$3,0))+INDEX(Permits!$6:$6,1,MATCH('Permits &amp; TTRO workings'!$B22,Permits!$3:$3,0))+B35</f>
        <v>1595</v>
      </c>
      <c r="H22" cm="1">
        <f t="array" ref="H22">INDEX(Permits!$7:$7,1,MATCH('Permits &amp; TTRO workings'!$B22,Permits!$3:$3,0)+2)+INDEX(Permits!$6:$6,1,MATCH('Permits &amp; TTRO workings'!$B22,Permits!$3:$3,0)+2)+B35</f>
        <v>1475</v>
      </c>
    </row>
    <row r="23" spans="1:10" x14ac:dyDescent="0.3">
      <c r="A23" t="s">
        <v>335</v>
      </c>
      <c r="B23" t="str">
        <f>Permits!$T$3</f>
        <v>Somerset - start 3/02/20</v>
      </c>
      <c r="C23">
        <f>INDEX(Permits!$7:$7,1,MATCH('Permits &amp; TTRO workings'!$B23,Permits!$3:$3,0))+INDEX(Permits!$6:$6,1,MATCH('Permits &amp; TTRO workings'!$B23,Permits!$3:$3,0))+B36</f>
        <v>1653</v>
      </c>
      <c r="D23" cm="1">
        <f t="array" ref="D23">INDEX(Permits!$7:$7,1,MATCH('Permits &amp; TTRO workings'!$B23,Permits!$3:$3,0)+2)+INDEX(Permits!$6:$6,1,MATCH('Permits &amp; TTRO workings'!$B23,Permits!$3:$3,0)+2)+B36</f>
        <v>1533</v>
      </c>
      <c r="E23">
        <f>INDEX(Permits!$7:$7,1,MATCH('Permits &amp; TTRO workings'!$B23,Permits!$3:$3,0))+INDEX(Permits!$6:$6,1,MATCH('Permits &amp; TTRO workings'!$B23,Permits!$3:$3,0))+B36</f>
        <v>1653</v>
      </c>
      <c r="F23" cm="1">
        <f t="array" ref="F23">INDEX(Permits!$7:$7,1,MATCH('Permits &amp; TTRO workings'!$B23,Permits!$3:$3,0)+2)+INDEX(Permits!$6:$6,1,MATCH('Permits &amp; TTRO workings'!$B23,Permits!$3:$3,0)+2)+B36</f>
        <v>1533</v>
      </c>
      <c r="G23">
        <f>INDEX(Permits!$7:$7,1,MATCH('Permits &amp; TTRO workings'!$B23,Permits!$3:$3,0))+INDEX(Permits!$6:$6,1,MATCH('Permits &amp; TTRO workings'!$B23,Permits!$3:$3,0))+B36</f>
        <v>1653</v>
      </c>
      <c r="H23" cm="1">
        <f t="array" ref="H23">INDEX(Permits!$7:$7,1,MATCH('Permits &amp; TTRO workings'!$B23,Permits!$3:$3,0)+2)+INDEX(Permits!$6:$6,1,MATCH('Permits &amp; TTRO workings'!$B23,Permits!$3:$3,0)+2)+B36</f>
        <v>1533</v>
      </c>
    </row>
    <row r="24" spans="1:10" x14ac:dyDescent="0.3">
      <c r="A24" t="s">
        <v>336</v>
      </c>
      <c r="B24" t="str">
        <f>Permits!$X$3</f>
        <v>Wiltshire - 01/06/2020</v>
      </c>
      <c r="C24">
        <f>INDEX(Permits!$7:$7,1,MATCH('Permits &amp; TTRO workings'!$B24,Permits!$3:$3,0))+INDEX(Permits!$6:$6,1,MATCH('Permits &amp; TTRO workings'!$B24,Permits!$3:$3,0))+B37</f>
        <v>2092</v>
      </c>
      <c r="D24" cm="1">
        <f t="array" ref="D24">INDEX(Permits!$7:$7,1,MATCH('Permits &amp; TTRO workings'!$B24,Permits!$3:$3,0)+2)+INDEX(Permits!$6:$6,1,MATCH('Permits &amp; TTRO workings'!$B24,Permits!$3:$3,0)+2)+B37</f>
        <v>2008</v>
      </c>
      <c r="E24">
        <f>INDEX(Permits!$7:$7,1,MATCH('Permits &amp; TTRO workings'!$B24,Permits!$3:$3,0))+INDEX(Permits!$6:$6,1,MATCH('Permits &amp; TTRO workings'!$B24,Permits!$3:$3,0))+B37</f>
        <v>2092</v>
      </c>
      <c r="F24" cm="1">
        <f t="array" ref="F24">INDEX(Permits!$7:$7,1,MATCH('Permits &amp; TTRO workings'!$B24,Permits!$3:$3,0)+2)+INDEX(Permits!$6:$6,1,MATCH('Permits &amp; TTRO workings'!$B24,Permits!$3:$3,0)+2)+B37</f>
        <v>2008</v>
      </c>
      <c r="G24">
        <f>INDEX(Permits!$7:$7,1,MATCH('Permits &amp; TTRO workings'!$B24,Permits!$3:$3,0))+INDEX(Permits!$6:$6,1,MATCH('Permits &amp; TTRO workings'!$B24,Permits!$3:$3,0))+B37</f>
        <v>2092</v>
      </c>
      <c r="H24" cm="1">
        <f t="array" ref="H24">INDEX(Permits!$7:$7,1,MATCH('Permits &amp; TTRO workings'!$B24,Permits!$3:$3,0)+2)+INDEX(Permits!$6:$6,1,MATCH('Permits &amp; TTRO workings'!$B24,Permits!$3:$3,0)+2)+B37</f>
        <v>2008</v>
      </c>
    </row>
    <row r="25" spans="1:10" x14ac:dyDescent="0.3">
      <c r="A25" t="s">
        <v>337</v>
      </c>
      <c r="B25" t="str">
        <f>Permits!$AB$3</f>
        <v>Dorset - start 12/01/20</v>
      </c>
      <c r="C25">
        <f>INDEX(Permits!$7:$7,1,MATCH('Permits &amp; TTRO workings'!$B25,Permits!$3:$3,0))+INDEX(Permits!$6:$6,1,MATCH('Permits &amp; TTRO workings'!$B25,Permits!$3:$3,0))+B38</f>
        <v>1737</v>
      </c>
      <c r="D25" cm="1">
        <f t="array" ref="D25">INDEX(Permits!$7:$7,1,MATCH('Permits &amp; TTRO workings'!$B25,Permits!$3:$3,0)+2)+INDEX(Permits!$6:$6,1,MATCH('Permits &amp; TTRO workings'!$B25,Permits!$3:$3,0)+2)+B38</f>
        <v>1602</v>
      </c>
      <c r="E25">
        <f>INDEX(Permits!$7:$7,1,MATCH('Permits &amp; TTRO workings'!$B25,Permits!$3:$3,0))+INDEX(Permits!$6:$6,1,MATCH('Permits &amp; TTRO workings'!$B25,Permits!$3:$3,0))+B38</f>
        <v>1737</v>
      </c>
      <c r="F25" cm="1">
        <f t="array" ref="F25">INDEX(Permits!$7:$7,1,MATCH('Permits &amp; TTRO workings'!$B25,Permits!$3:$3,0)+2)+INDEX(Permits!$6:$6,1,MATCH('Permits &amp; TTRO workings'!$B25,Permits!$3:$3,0)+2)+B38</f>
        <v>1602</v>
      </c>
      <c r="G25">
        <f>INDEX(Permits!$7:$7,1,MATCH('Permits &amp; TTRO workings'!$B25,Permits!$3:$3,0))+INDEX(Permits!$6:$6,1,MATCH('Permits &amp; TTRO workings'!$B25,Permits!$3:$3,0))+B38</f>
        <v>1737</v>
      </c>
      <c r="H25" cm="1">
        <f t="array" ref="H25">INDEX(Permits!$7:$7,1,MATCH('Permits &amp; TTRO workings'!$B25,Permits!$3:$3,0)+2)+INDEX(Permits!$6:$6,1,MATCH('Permits &amp; TTRO workings'!$B25,Permits!$3:$3,0)+2)+B38</f>
        <v>1602</v>
      </c>
    </row>
    <row r="26" spans="1:10" x14ac:dyDescent="0.3">
      <c r="A26" t="s">
        <v>338</v>
      </c>
      <c r="B26" t="str">
        <f>Permits!$AF$3</f>
        <v xml:space="preserve">Hampshire - start 01/04/19 </v>
      </c>
      <c r="C26">
        <f>INDEX(Permits!$7:$7,1,MATCH('Permits &amp; TTRO workings'!$B26,Permits!$3:$3,0))+INDEX(Permits!$6:$6,1,MATCH('Permits &amp; TTRO workings'!$B26,Permits!$3:$3,0))+B39</f>
        <v>2140</v>
      </c>
      <c r="D26" cm="1">
        <f t="array" ref="D26">INDEX(Permits!$7:$7,1,MATCH('Permits &amp; TTRO workings'!$B26,Permits!$3:$3,0)+2)+INDEX(Permits!$6:$6,1,MATCH('Permits &amp; TTRO workings'!$B26,Permits!$3:$3,0)+2)+B39</f>
        <v>2020</v>
      </c>
      <c r="E26">
        <f>INDEX(Permits!$7:$7,1,MATCH('Permits &amp; TTRO workings'!$B26,Permits!$3:$3,0))+INDEX(Permits!$6:$6,1,MATCH('Permits &amp; TTRO workings'!$B26,Permits!$3:$3,0))+B39</f>
        <v>2140</v>
      </c>
      <c r="F26" cm="1">
        <f t="array" ref="F26">INDEX(Permits!$7:$7,1,MATCH('Permits &amp; TTRO workings'!$B26,Permits!$3:$3,0)+2)+INDEX(Permits!$6:$6,1,MATCH('Permits &amp; TTRO workings'!$B26,Permits!$3:$3,0)+2)+B39</f>
        <v>2020</v>
      </c>
      <c r="G26">
        <f>INDEX(Permits!$7:$7,1,MATCH('Permits &amp; TTRO workings'!$B26,Permits!$3:$3,0))+INDEX(Permits!$6:$6,1,MATCH('Permits &amp; TTRO workings'!$B26,Permits!$3:$3,0))+B39</f>
        <v>2140</v>
      </c>
      <c r="H26" cm="1">
        <f t="array" ref="H26">INDEX(Permits!$7:$7,1,MATCH('Permits &amp; TTRO workings'!$B26,Permits!$3:$3,0)+2)+INDEX(Permits!$6:$6,1,MATCH('Permits &amp; TTRO workings'!$B26,Permits!$3:$3,0)+2)+B39</f>
        <v>2020</v>
      </c>
    </row>
    <row r="27" spans="1:10" x14ac:dyDescent="0.3">
      <c r="A27" t="s">
        <v>339</v>
      </c>
      <c r="B27" t="str">
        <f>Permits!$AJ$3</f>
        <v xml:space="preserve">Gloucestershire - start 7/03/20 </v>
      </c>
      <c r="C27">
        <f>INDEX(Permits!$7:$7,1,MATCH('Permits &amp; TTRO workings'!$B27,Permits!$3:$3,0))+INDEX(Permits!$6:$6,1,MATCH('Permits &amp; TTRO workings'!$B27,Permits!$3:$3,0))+B40</f>
        <v>1593</v>
      </c>
      <c r="D27" cm="1">
        <f t="array" ref="D27">INDEX(Permits!$7:$7,1,MATCH('Permits &amp; TTRO workings'!$B27,Permits!$3:$3,0)+2)+INDEX(Permits!$6:$6,1,MATCH('Permits &amp; TTRO workings'!$B27,Permits!$3:$3,0)+2)+B40</f>
        <v>1476</v>
      </c>
      <c r="E27">
        <f>INDEX(Permits!$7:$7,1,MATCH('Permits &amp; TTRO workings'!$B27,Permits!$3:$3,0))+INDEX(Permits!$6:$6,1,MATCH('Permits &amp; TTRO workings'!$B27,Permits!$3:$3,0))+B40</f>
        <v>1593</v>
      </c>
      <c r="F27" cm="1">
        <f t="array" ref="F27">INDEX(Permits!$7:$7,1,MATCH('Permits &amp; TTRO workings'!$B27,Permits!$3:$3,0)+2)+INDEX(Permits!$6:$6,1,MATCH('Permits &amp; TTRO workings'!$B27,Permits!$3:$3,0)+2)+B40</f>
        <v>1476</v>
      </c>
      <c r="G27">
        <f>INDEX(Permits!$7:$7,1,MATCH('Permits &amp; TTRO workings'!$B27,Permits!$3:$3,0))+INDEX(Permits!$6:$6,1,MATCH('Permits &amp; TTRO workings'!$B27,Permits!$3:$3,0))+B40</f>
        <v>1593</v>
      </c>
      <c r="H27" cm="1">
        <f t="array" ref="H27">INDEX(Permits!$7:$7,1,MATCH('Permits &amp; TTRO workings'!$B27,Permits!$3:$3,0)+2)+INDEX(Permits!$6:$6,1,MATCH('Permits &amp; TTRO workings'!$B27,Permits!$3:$3,0)+2)+B40</f>
        <v>1476</v>
      </c>
    </row>
    <row r="28" spans="1:10" x14ac:dyDescent="0.3">
      <c r="A28" t="s">
        <v>340</v>
      </c>
      <c r="B28" t="str">
        <f>Permits!$AN$3</f>
        <v>BCP - start 06/08/2020</v>
      </c>
      <c r="C28">
        <f>INDEX(Permits!$7:$7,1,MATCH('Permits &amp; TTRO workings'!$B28,Permits!$3:$3,0))+INDEX(Permits!$6:$6,1,MATCH('Permits &amp; TTRO workings'!$B28,Permits!$3:$3,0))+B41</f>
        <v>845</v>
      </c>
      <c r="D28" cm="1">
        <f t="array" ref="D28">INDEX(Permits!$7:$7,1,MATCH('Permits &amp; TTRO workings'!$B28,Permits!$3:$3,0)+2)+INDEX(Permits!$6:$6,1,MATCH('Permits &amp; TTRO workings'!$B28,Permits!$3:$3,0)+2)+B41</f>
        <v>725</v>
      </c>
      <c r="E28">
        <f>INDEX(Permits!$7:$7,1,MATCH('Permits &amp; TTRO workings'!$B28,Permits!$3:$3,0))+INDEX(Permits!$6:$6,1,MATCH('Permits &amp; TTRO workings'!$B28,Permits!$3:$3,0))+B41</f>
        <v>845</v>
      </c>
      <c r="F28" cm="1">
        <f t="array" ref="F28">INDEX(Permits!$7:$7,1,MATCH('Permits &amp; TTRO workings'!$B28,Permits!$3:$3,0)+2)+INDEX(Permits!$6:$6,1,MATCH('Permits &amp; TTRO workings'!$B28,Permits!$3:$3,0)+2)+B41</f>
        <v>725</v>
      </c>
      <c r="G28">
        <f>INDEX(Permits!$7:$7,1,MATCH('Permits &amp; TTRO workings'!$B28,Permits!$3:$3,0))+INDEX(Permits!$6:$6,1,MATCH('Permits &amp; TTRO workings'!$B28,Permits!$3:$3,0))+B41</f>
        <v>845</v>
      </c>
      <c r="H28" cm="1">
        <f t="array" ref="H28">INDEX(Permits!$7:$7,1,MATCH('Permits &amp; TTRO workings'!$B28,Permits!$3:$3,0)+2)+INDEX(Permits!$6:$6,1,MATCH('Permits &amp; TTRO workings'!$B28,Permits!$3:$3,0)+2)+B41</f>
        <v>725</v>
      </c>
    </row>
    <row r="29" spans="1:10" x14ac:dyDescent="0.3">
      <c r="A29" t="s">
        <v>341</v>
      </c>
      <c r="B29" t="str">
        <f>Permits!$AR$3</f>
        <v xml:space="preserve">Devon - start 1/03/20 </v>
      </c>
      <c r="C29">
        <f>INDEX(Permits!$7:$7,1,MATCH('Permits &amp; TTRO workings'!$B29,Permits!$3:$3,0))+INDEX(Permits!$6:$6,1,MATCH('Permits &amp; TTRO workings'!$B29,Permits!$3:$3,0))+B42</f>
        <v>1123</v>
      </c>
      <c r="D29" cm="1">
        <f t="array" ref="D29">INDEX(Permits!$7:$7,1,MATCH('Permits &amp; TTRO workings'!$B29,Permits!$3:$3,0)+2)+INDEX(Permits!$6:$6,1,MATCH('Permits &amp; TTRO workings'!$B29,Permits!$3:$3,0)+2)+B42</f>
        <v>939</v>
      </c>
      <c r="E29">
        <f>INDEX(Permits!$7:$7,1,MATCH('Permits &amp; TTRO workings'!$B29,Permits!$3:$3,0))+INDEX(Permits!$6:$6,1,MATCH('Permits &amp; TTRO workings'!$B29,Permits!$3:$3,0))+B42</f>
        <v>1123</v>
      </c>
      <c r="F29" cm="1">
        <f t="array" ref="F29">INDEX(Permits!$7:$7,1,MATCH('Permits &amp; TTRO workings'!$B29,Permits!$3:$3,0)+2)+INDEX(Permits!$6:$6,1,MATCH('Permits &amp; TTRO workings'!$B29,Permits!$3:$3,0)+2)+B42</f>
        <v>939</v>
      </c>
      <c r="G29">
        <f>INDEX(Permits!$7:$7,1,MATCH('Permits &amp; TTRO workings'!$B29,Permits!$3:$3,0))+INDEX(Permits!$6:$6,1,MATCH('Permits &amp; TTRO workings'!$B29,Permits!$3:$3,0))+B42</f>
        <v>1123</v>
      </c>
      <c r="H29" cm="1">
        <f t="array" ref="H29">INDEX(Permits!$7:$7,1,MATCH('Permits &amp; TTRO workings'!$B29,Permits!$3:$3,0)+2)+INDEX(Permits!$6:$6,1,MATCH('Permits &amp; TTRO workings'!$B29,Permits!$3:$3,0)+2)+B42</f>
        <v>939</v>
      </c>
    </row>
    <row r="31" spans="1:10" x14ac:dyDescent="0.3">
      <c r="B31" s="205" t="s">
        <v>354</v>
      </c>
    </row>
    <row r="32" spans="1:10" x14ac:dyDescent="0.3">
      <c r="A32" t="s">
        <v>331</v>
      </c>
      <c r="B32" s="230">
        <v>2110.6999999999998</v>
      </c>
    </row>
    <row r="33" spans="1:3" x14ac:dyDescent="0.3">
      <c r="A33" t="s">
        <v>332</v>
      </c>
      <c r="B33" s="230">
        <v>2177</v>
      </c>
    </row>
    <row r="34" spans="1:3" x14ac:dyDescent="0.3">
      <c r="A34" t="s">
        <v>333</v>
      </c>
      <c r="B34" s="230">
        <v>1380</v>
      </c>
    </row>
    <row r="35" spans="1:3" x14ac:dyDescent="0.3">
      <c r="A35" t="s">
        <v>334</v>
      </c>
      <c r="B35" s="230">
        <v>1250</v>
      </c>
    </row>
    <row r="36" spans="1:3" x14ac:dyDescent="0.3">
      <c r="A36" t="s">
        <v>335</v>
      </c>
      <c r="B36" s="230">
        <v>1375</v>
      </c>
      <c r="C36" t="s">
        <v>371</v>
      </c>
    </row>
    <row r="37" spans="1:3" x14ac:dyDescent="0.3">
      <c r="A37" t="s">
        <v>336</v>
      </c>
      <c r="B37" s="230">
        <v>1850</v>
      </c>
      <c r="C37" t="s">
        <v>382</v>
      </c>
    </row>
    <row r="38" spans="1:3" x14ac:dyDescent="0.3">
      <c r="A38" t="s">
        <v>337</v>
      </c>
      <c r="B38" s="230">
        <v>1410</v>
      </c>
      <c r="C38" t="s">
        <v>383</v>
      </c>
    </row>
    <row r="39" spans="1:3" x14ac:dyDescent="0.3">
      <c r="A39" t="s">
        <v>338</v>
      </c>
      <c r="B39" s="230">
        <v>1800</v>
      </c>
    </row>
    <row r="40" spans="1:3" x14ac:dyDescent="0.3">
      <c r="A40" t="s">
        <v>339</v>
      </c>
      <c r="B40" s="230">
        <v>1320</v>
      </c>
    </row>
    <row r="41" spans="1:3" x14ac:dyDescent="0.3">
      <c r="A41" t="s">
        <v>340</v>
      </c>
      <c r="B41" s="230">
        <v>500</v>
      </c>
    </row>
    <row r="42" spans="1:3" x14ac:dyDescent="0.3">
      <c r="A42" t="s">
        <v>341</v>
      </c>
      <c r="B42" s="230">
        <v>865</v>
      </c>
    </row>
  </sheetData>
  <pageMargins left="0.7" right="0.7" top="0.75" bottom="0.75" header="0.3" footer="0.3"/>
  <pageSetup paperSize="9" orientation="portrait"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091AC-4878-4212-AE0F-8C9D18F4A101}">
  <sheetPr codeName="Sheet14"/>
  <dimension ref="A1:AU46"/>
  <sheetViews>
    <sheetView zoomScale="85" zoomScaleNormal="85" workbookViewId="0">
      <pane xSplit="1" ySplit="1" topLeftCell="B2" activePane="bottomRight" state="frozen"/>
      <selection pane="topRight" activeCell="B1" sqref="B1"/>
      <selection pane="bottomLeft" activeCell="A2" sqref="A2"/>
      <selection pane="bottomRight" activeCell="C17" sqref="C17"/>
    </sheetView>
  </sheetViews>
  <sheetFormatPr defaultRowHeight="14" x14ac:dyDescent="0.3"/>
  <cols>
    <col min="1" max="1" width="44.33203125" bestFit="1" customWidth="1"/>
    <col min="2" max="3" width="15.75" customWidth="1"/>
    <col min="4" max="27" width="8.75" customWidth="1"/>
    <col min="28" max="43" width="8.6640625" customWidth="1"/>
  </cols>
  <sheetData>
    <row r="1" spans="1:47" ht="18" x14ac:dyDescent="0.3">
      <c r="A1" s="335" t="s">
        <v>308</v>
      </c>
      <c r="B1" s="335"/>
      <c r="C1" s="335"/>
      <c r="D1" s="335"/>
      <c r="E1" s="335"/>
      <c r="F1" s="335"/>
      <c r="G1" s="335"/>
      <c r="H1" s="335"/>
      <c r="I1" s="335"/>
      <c r="J1" s="335"/>
      <c r="K1" s="335"/>
      <c r="L1" s="335"/>
      <c r="M1" s="335"/>
      <c r="N1" s="335"/>
      <c r="O1" s="335"/>
      <c r="P1" s="335"/>
      <c r="Q1" s="335"/>
      <c r="R1" s="335"/>
      <c r="S1" s="335"/>
      <c r="T1" s="335"/>
      <c r="U1" s="335"/>
      <c r="V1" s="335"/>
      <c r="W1" s="186"/>
    </row>
    <row r="2" spans="1:47" ht="18.5" thickBot="1" x14ac:dyDescent="0.35">
      <c r="A2" s="187"/>
      <c r="B2" s="187"/>
      <c r="C2" s="187"/>
      <c r="D2" s="187"/>
      <c r="E2" s="187"/>
      <c r="F2" s="187"/>
      <c r="G2" s="187"/>
      <c r="H2" s="187"/>
      <c r="I2" s="187"/>
      <c r="J2" s="187"/>
      <c r="K2" s="187"/>
      <c r="L2" s="187"/>
      <c r="M2" s="187"/>
      <c r="N2" s="187"/>
      <c r="O2" s="187"/>
      <c r="P2" s="187"/>
      <c r="Q2" s="187"/>
      <c r="R2" s="187"/>
      <c r="S2" s="187"/>
      <c r="T2" s="187"/>
      <c r="U2" s="187"/>
      <c r="V2" s="187"/>
      <c r="W2" s="186"/>
    </row>
    <row r="3" spans="1:47" ht="18.5" thickBot="1" x14ac:dyDescent="0.35">
      <c r="A3" s="186"/>
      <c r="B3" s="332" t="s">
        <v>309</v>
      </c>
      <c r="C3" s="334"/>
      <c r="D3" s="332" t="s">
        <v>310</v>
      </c>
      <c r="E3" s="333"/>
      <c r="F3" s="333"/>
      <c r="G3" s="334"/>
      <c r="H3" s="332" t="s">
        <v>311</v>
      </c>
      <c r="I3" s="333"/>
      <c r="J3" s="333"/>
      <c r="K3" s="334"/>
      <c r="L3" s="336" t="s">
        <v>312</v>
      </c>
      <c r="M3" s="333"/>
      <c r="N3" s="333"/>
      <c r="O3" s="334"/>
      <c r="P3" s="332" t="s">
        <v>373</v>
      </c>
      <c r="Q3" s="333"/>
      <c r="R3" s="333"/>
      <c r="S3" s="334"/>
      <c r="T3" s="332" t="s">
        <v>374</v>
      </c>
      <c r="U3" s="333"/>
      <c r="V3" s="333"/>
      <c r="W3" s="334"/>
      <c r="X3" s="332" t="s">
        <v>375</v>
      </c>
      <c r="Y3" s="333"/>
      <c r="Z3" s="333"/>
      <c r="AA3" s="334"/>
      <c r="AB3" s="332" t="s">
        <v>313</v>
      </c>
      <c r="AC3" s="333"/>
      <c r="AD3" s="333"/>
      <c r="AE3" s="334"/>
      <c r="AF3" s="332" t="s">
        <v>314</v>
      </c>
      <c r="AG3" s="333"/>
      <c r="AH3" s="333"/>
      <c r="AI3" s="334"/>
      <c r="AJ3" s="332" t="s">
        <v>315</v>
      </c>
      <c r="AK3" s="333"/>
      <c r="AL3" s="333"/>
      <c r="AM3" s="334"/>
      <c r="AN3" s="332" t="s">
        <v>376</v>
      </c>
      <c r="AO3" s="333"/>
      <c r="AP3" s="333"/>
      <c r="AQ3" s="334"/>
      <c r="AR3" s="332" t="s">
        <v>316</v>
      </c>
      <c r="AS3" s="333"/>
      <c r="AT3" s="333"/>
      <c r="AU3" s="334"/>
    </row>
    <row r="4" spans="1:47" ht="28.5" customHeight="1" x14ac:dyDescent="0.3">
      <c r="A4" s="186"/>
      <c r="B4" s="235" t="s">
        <v>317</v>
      </c>
      <c r="C4" s="252" t="s">
        <v>318</v>
      </c>
      <c r="D4" s="328" t="s">
        <v>317</v>
      </c>
      <c r="E4" s="329"/>
      <c r="F4" s="330" t="s">
        <v>318</v>
      </c>
      <c r="G4" s="331"/>
      <c r="H4" s="328" t="s">
        <v>317</v>
      </c>
      <c r="I4" s="329"/>
      <c r="J4" s="330" t="s">
        <v>318</v>
      </c>
      <c r="K4" s="331"/>
      <c r="L4" s="328" t="s">
        <v>317</v>
      </c>
      <c r="M4" s="329"/>
      <c r="N4" s="330" t="s">
        <v>318</v>
      </c>
      <c r="O4" s="331"/>
      <c r="P4" s="328" t="s">
        <v>317</v>
      </c>
      <c r="Q4" s="329"/>
      <c r="R4" s="330" t="s">
        <v>318</v>
      </c>
      <c r="S4" s="331"/>
      <c r="T4" s="328" t="s">
        <v>317</v>
      </c>
      <c r="U4" s="329"/>
      <c r="V4" s="330" t="s">
        <v>318</v>
      </c>
      <c r="W4" s="331"/>
      <c r="X4" s="328" t="s">
        <v>317</v>
      </c>
      <c r="Y4" s="329"/>
      <c r="Z4" s="330" t="s">
        <v>318</v>
      </c>
      <c r="AA4" s="331"/>
      <c r="AB4" s="328" t="s">
        <v>317</v>
      </c>
      <c r="AC4" s="329"/>
      <c r="AD4" s="330" t="s">
        <v>318</v>
      </c>
      <c r="AE4" s="331"/>
      <c r="AF4" s="328" t="s">
        <v>317</v>
      </c>
      <c r="AG4" s="329"/>
      <c r="AH4" s="330" t="s">
        <v>318</v>
      </c>
      <c r="AI4" s="331"/>
      <c r="AJ4" s="328" t="s">
        <v>317</v>
      </c>
      <c r="AK4" s="329"/>
      <c r="AL4" s="330" t="s">
        <v>318</v>
      </c>
      <c r="AM4" s="331"/>
      <c r="AN4" s="328" t="s">
        <v>317</v>
      </c>
      <c r="AO4" s="329"/>
      <c r="AP4" s="330" t="s">
        <v>318</v>
      </c>
      <c r="AQ4" s="331"/>
      <c r="AR4" s="328" t="s">
        <v>317</v>
      </c>
      <c r="AS4" s="329"/>
      <c r="AT4" s="330" t="s">
        <v>318</v>
      </c>
      <c r="AU4" s="331"/>
    </row>
    <row r="5" spans="1:47" ht="28" x14ac:dyDescent="0.3">
      <c r="A5" s="188" t="s">
        <v>378</v>
      </c>
      <c r="B5" s="189" t="s">
        <v>319</v>
      </c>
      <c r="C5" s="190" t="s">
        <v>320</v>
      </c>
      <c r="D5" s="189" t="s">
        <v>320</v>
      </c>
      <c r="E5" s="191" t="s">
        <v>321</v>
      </c>
      <c r="F5" s="192" t="s">
        <v>320</v>
      </c>
      <c r="G5" s="193" t="s">
        <v>321</v>
      </c>
      <c r="H5" s="189" t="s">
        <v>320</v>
      </c>
      <c r="I5" s="191" t="s">
        <v>321</v>
      </c>
      <c r="J5" s="192" t="s">
        <v>320</v>
      </c>
      <c r="K5" s="193" t="s">
        <v>321</v>
      </c>
      <c r="L5" s="189" t="s">
        <v>320</v>
      </c>
      <c r="M5" s="191" t="s">
        <v>321</v>
      </c>
      <c r="N5" s="192" t="s">
        <v>320</v>
      </c>
      <c r="O5" s="193" t="s">
        <v>321</v>
      </c>
      <c r="P5" s="189" t="s">
        <v>320</v>
      </c>
      <c r="Q5" s="191" t="s">
        <v>321</v>
      </c>
      <c r="R5" s="192" t="s">
        <v>320</v>
      </c>
      <c r="S5" s="193" t="s">
        <v>321</v>
      </c>
      <c r="T5" s="189" t="s">
        <v>320</v>
      </c>
      <c r="U5" s="191" t="s">
        <v>321</v>
      </c>
      <c r="V5" s="192" t="s">
        <v>320</v>
      </c>
      <c r="W5" s="193" t="s">
        <v>321</v>
      </c>
      <c r="X5" s="189" t="s">
        <v>320</v>
      </c>
      <c r="Y5" s="191" t="s">
        <v>321</v>
      </c>
      <c r="Z5" s="192" t="s">
        <v>320</v>
      </c>
      <c r="AA5" s="193" t="s">
        <v>321</v>
      </c>
      <c r="AB5" s="189" t="s">
        <v>320</v>
      </c>
      <c r="AC5" s="191" t="s">
        <v>321</v>
      </c>
      <c r="AD5" s="192" t="s">
        <v>320</v>
      </c>
      <c r="AE5" s="193" t="s">
        <v>321</v>
      </c>
      <c r="AF5" s="189" t="s">
        <v>320</v>
      </c>
      <c r="AG5" s="191" t="s">
        <v>321</v>
      </c>
      <c r="AH5" s="192" t="s">
        <v>320</v>
      </c>
      <c r="AI5" s="193" t="s">
        <v>321</v>
      </c>
      <c r="AJ5" s="189" t="s">
        <v>320</v>
      </c>
      <c r="AK5" s="191" t="s">
        <v>321</v>
      </c>
      <c r="AL5" s="192" t="s">
        <v>320</v>
      </c>
      <c r="AM5" s="193" t="s">
        <v>321</v>
      </c>
      <c r="AN5" s="189" t="s">
        <v>320</v>
      </c>
      <c r="AO5" s="191" t="s">
        <v>321</v>
      </c>
      <c r="AP5" s="192" t="s">
        <v>320</v>
      </c>
      <c r="AQ5" s="193" t="s">
        <v>321</v>
      </c>
      <c r="AR5" s="189" t="s">
        <v>320</v>
      </c>
      <c r="AS5" s="191" t="s">
        <v>321</v>
      </c>
      <c r="AT5" s="192" t="s">
        <v>320</v>
      </c>
      <c r="AU5" s="193" t="s">
        <v>321</v>
      </c>
    </row>
    <row r="6" spans="1:47" x14ac:dyDescent="0.3">
      <c r="A6" s="194" t="s">
        <v>322</v>
      </c>
      <c r="B6" s="195">
        <v>105</v>
      </c>
      <c r="C6" s="196">
        <v>75</v>
      </c>
      <c r="D6" s="195">
        <v>105</v>
      </c>
      <c r="E6" s="197">
        <f>D6/$B6</f>
        <v>1</v>
      </c>
      <c r="F6" s="198">
        <v>75</v>
      </c>
      <c r="G6" s="199">
        <f>F6/$C6</f>
        <v>1</v>
      </c>
      <c r="H6" s="195">
        <v>49</v>
      </c>
      <c r="I6" s="197">
        <f>H6/$B6</f>
        <v>0.46666666666666667</v>
      </c>
      <c r="J6" s="198">
        <v>35</v>
      </c>
      <c r="K6" s="199">
        <f>J6/$C6</f>
        <v>0.46666666666666667</v>
      </c>
      <c r="L6" s="195">
        <v>95</v>
      </c>
      <c r="M6" s="197">
        <f>L6/$B6</f>
        <v>0.90476190476190477</v>
      </c>
      <c r="N6" s="198">
        <v>62</v>
      </c>
      <c r="O6" s="199">
        <f>N6/$C6</f>
        <v>0.82666666666666666</v>
      </c>
      <c r="P6" s="195">
        <v>105</v>
      </c>
      <c r="Q6" s="197">
        <f>P6/$B6</f>
        <v>1</v>
      </c>
      <c r="R6" s="198">
        <v>75</v>
      </c>
      <c r="S6" s="199">
        <f>R6/$C6</f>
        <v>1</v>
      </c>
      <c r="T6" s="195">
        <v>92</v>
      </c>
      <c r="U6" s="197">
        <f>T6/$B6</f>
        <v>0.87619047619047619</v>
      </c>
      <c r="V6" s="198">
        <v>60</v>
      </c>
      <c r="W6" s="199">
        <f>V6/$C6</f>
        <v>0.8</v>
      </c>
      <c r="X6" s="195">
        <v>74</v>
      </c>
      <c r="Y6" s="197">
        <f>X6/$B6</f>
        <v>0.70476190476190481</v>
      </c>
      <c r="Z6" s="198">
        <v>53</v>
      </c>
      <c r="AA6" s="199">
        <f>Z6/$C6</f>
        <v>0.70666666666666667</v>
      </c>
      <c r="AB6" s="195">
        <v>105</v>
      </c>
      <c r="AC6" s="197">
        <f>AB6/$B6</f>
        <v>1</v>
      </c>
      <c r="AD6" s="198">
        <v>73</v>
      </c>
      <c r="AE6" s="199">
        <f>AD6/$C6</f>
        <v>0.97333333333333338</v>
      </c>
      <c r="AF6" s="195">
        <v>100</v>
      </c>
      <c r="AG6" s="197">
        <f>AF6/$B6</f>
        <v>0.95238095238095233</v>
      </c>
      <c r="AH6" s="198">
        <v>75</v>
      </c>
      <c r="AI6" s="199">
        <f>AH6/$C6</f>
        <v>1</v>
      </c>
      <c r="AJ6" s="195">
        <v>90</v>
      </c>
      <c r="AK6" s="197">
        <f>AJ6/$B6</f>
        <v>0.8571428571428571</v>
      </c>
      <c r="AL6" s="198">
        <v>59</v>
      </c>
      <c r="AM6" s="199">
        <f>AL6/$C6</f>
        <v>0.78666666666666663</v>
      </c>
      <c r="AN6" s="195">
        <v>105</v>
      </c>
      <c r="AO6" s="197">
        <f>AN6/$B6</f>
        <v>1</v>
      </c>
      <c r="AP6" s="198">
        <v>75</v>
      </c>
      <c r="AQ6" s="199">
        <f>AP6/$C6</f>
        <v>1</v>
      </c>
      <c r="AR6" s="195">
        <v>78</v>
      </c>
      <c r="AS6" s="197">
        <f>AR6/$B6</f>
        <v>0.74285714285714288</v>
      </c>
      <c r="AT6" s="198">
        <v>26</v>
      </c>
      <c r="AU6" s="199">
        <f>AT6/$C6</f>
        <v>0.34666666666666668</v>
      </c>
    </row>
    <row r="7" spans="1:47" x14ac:dyDescent="0.3">
      <c r="A7" s="194" t="s">
        <v>379</v>
      </c>
      <c r="B7" s="195">
        <v>240</v>
      </c>
      <c r="C7" s="196">
        <v>150</v>
      </c>
      <c r="D7" s="195">
        <v>240</v>
      </c>
      <c r="E7" s="197">
        <f t="shared" ref="E7:E13" si="0">D7/$B7</f>
        <v>1</v>
      </c>
      <c r="F7" s="198">
        <v>150</v>
      </c>
      <c r="G7" s="199">
        <f t="shared" ref="G7:G13" si="1">F7/$C7</f>
        <v>1</v>
      </c>
      <c r="H7" s="195">
        <v>111</v>
      </c>
      <c r="I7" s="197">
        <f t="shared" ref="I7:I13" si="2">H7/$B7</f>
        <v>0.46250000000000002</v>
      </c>
      <c r="J7" s="198">
        <v>69</v>
      </c>
      <c r="K7" s="199">
        <f t="shared" ref="K7:K13" si="3">J7/$C7</f>
        <v>0.46</v>
      </c>
      <c r="L7" s="195">
        <v>193</v>
      </c>
      <c r="M7" s="197">
        <f t="shared" ref="M7:M13" si="4">L7/$B7</f>
        <v>0.8041666666666667</v>
      </c>
      <c r="N7" s="198">
        <v>101</v>
      </c>
      <c r="O7" s="199">
        <f t="shared" ref="O7:O13" si="5">N7/$C7</f>
        <v>0.67333333333333334</v>
      </c>
      <c r="P7" s="195">
        <v>240</v>
      </c>
      <c r="Q7" s="197">
        <f t="shared" ref="Q7:Q13" si="6">P7/$B7</f>
        <v>1</v>
      </c>
      <c r="R7" s="198">
        <v>150</v>
      </c>
      <c r="S7" s="199">
        <f t="shared" ref="S7:S13" si="7">R7/$C7</f>
        <v>1</v>
      </c>
      <c r="T7" s="195">
        <v>186</v>
      </c>
      <c r="U7" s="197">
        <f t="shared" ref="U7:U13" si="8">T7/$B7</f>
        <v>0.77500000000000002</v>
      </c>
      <c r="V7" s="198">
        <v>98</v>
      </c>
      <c r="W7" s="199">
        <f t="shared" ref="W7:W13" si="9">V7/$C7</f>
        <v>0.65333333333333332</v>
      </c>
      <c r="X7" s="195">
        <v>168</v>
      </c>
      <c r="Y7" s="197">
        <f t="shared" ref="Y7:Y13" si="10">X7/$B7</f>
        <v>0.7</v>
      </c>
      <c r="Z7" s="198">
        <v>105</v>
      </c>
      <c r="AA7" s="199">
        <f t="shared" ref="AA7:AA13" si="11">Z7/$C7</f>
        <v>0.7</v>
      </c>
      <c r="AB7" s="195">
        <v>222</v>
      </c>
      <c r="AC7" s="197">
        <f t="shared" ref="AC7:AC13" si="12">AB7/$B7</f>
        <v>0.92500000000000004</v>
      </c>
      <c r="AD7" s="198">
        <v>119</v>
      </c>
      <c r="AE7" s="199">
        <f t="shared" ref="AE7:AE13" si="13">AD7/$C7</f>
        <v>0.79333333333333333</v>
      </c>
      <c r="AF7" s="195">
        <v>240</v>
      </c>
      <c r="AG7" s="197">
        <f t="shared" ref="AG7:AG13" si="14">AF7/$B7</f>
        <v>1</v>
      </c>
      <c r="AH7" s="198">
        <v>145</v>
      </c>
      <c r="AI7" s="199">
        <f t="shared" ref="AI7:AI13" si="15">AH7/$C7</f>
        <v>0.96666666666666667</v>
      </c>
      <c r="AJ7" s="195">
        <v>183</v>
      </c>
      <c r="AK7" s="197">
        <f t="shared" ref="AK7:AK13" si="16">AJ7/$B7</f>
        <v>0.76249999999999996</v>
      </c>
      <c r="AL7" s="198">
        <v>97</v>
      </c>
      <c r="AM7" s="199">
        <f t="shared" ref="AM7:AM13" si="17">AL7/$C7</f>
        <v>0.64666666666666661</v>
      </c>
      <c r="AN7" s="195">
        <v>240</v>
      </c>
      <c r="AO7" s="197">
        <f t="shared" ref="AO7:AO13" si="18">AN7/$B7</f>
        <v>1</v>
      </c>
      <c r="AP7" s="198">
        <v>150</v>
      </c>
      <c r="AQ7" s="199">
        <f t="shared" ref="AQ7:AQ13" si="19">AP7/$C7</f>
        <v>1</v>
      </c>
      <c r="AR7" s="195">
        <v>180</v>
      </c>
      <c r="AS7" s="197">
        <f t="shared" ref="AS7:AS13" si="20">AR7/$B7</f>
        <v>0.75</v>
      </c>
      <c r="AT7" s="198">
        <v>48</v>
      </c>
      <c r="AU7" s="199">
        <f t="shared" ref="AU7:AU13" si="21">AT7/$C7</f>
        <v>0.32</v>
      </c>
    </row>
    <row r="8" spans="1:47" x14ac:dyDescent="0.3">
      <c r="A8" s="194" t="s">
        <v>380</v>
      </c>
      <c r="B8" s="195">
        <v>240</v>
      </c>
      <c r="C8" s="196">
        <v>150</v>
      </c>
      <c r="D8" s="195">
        <v>130</v>
      </c>
      <c r="E8" s="197">
        <f t="shared" si="0"/>
        <v>0.54166666666666663</v>
      </c>
      <c r="F8" s="198">
        <v>75</v>
      </c>
      <c r="G8" s="199">
        <f t="shared" si="1"/>
        <v>0.5</v>
      </c>
      <c r="H8" s="195">
        <v>111</v>
      </c>
      <c r="I8" s="197">
        <f t="shared" si="2"/>
        <v>0.46250000000000002</v>
      </c>
      <c r="J8" s="198">
        <v>69</v>
      </c>
      <c r="K8" s="199">
        <f t="shared" si="3"/>
        <v>0.46</v>
      </c>
      <c r="L8" s="195">
        <v>193</v>
      </c>
      <c r="M8" s="197">
        <f t="shared" si="4"/>
        <v>0.8041666666666667</v>
      </c>
      <c r="N8" s="198">
        <v>101</v>
      </c>
      <c r="O8" s="199">
        <f t="shared" si="5"/>
        <v>0.67333333333333334</v>
      </c>
      <c r="P8" s="195">
        <v>130</v>
      </c>
      <c r="Q8" s="197">
        <f t="shared" si="6"/>
        <v>0.54166666666666663</v>
      </c>
      <c r="R8" s="198">
        <v>75</v>
      </c>
      <c r="S8" s="199">
        <f t="shared" si="7"/>
        <v>0.5</v>
      </c>
      <c r="T8" s="195">
        <v>114</v>
      </c>
      <c r="U8" s="197">
        <f t="shared" si="8"/>
        <v>0.47499999999999998</v>
      </c>
      <c r="V8" s="198">
        <v>57</v>
      </c>
      <c r="W8" s="199">
        <f t="shared" si="9"/>
        <v>0.38</v>
      </c>
      <c r="X8" s="195">
        <v>168</v>
      </c>
      <c r="Y8" s="197">
        <f t="shared" si="10"/>
        <v>0.7</v>
      </c>
      <c r="Z8" s="198">
        <v>105</v>
      </c>
      <c r="AA8" s="199">
        <f t="shared" si="11"/>
        <v>0.7</v>
      </c>
      <c r="AB8" s="195">
        <v>130</v>
      </c>
      <c r="AC8" s="197">
        <f t="shared" si="12"/>
        <v>0.54166666666666663</v>
      </c>
      <c r="AD8" s="198">
        <v>69</v>
      </c>
      <c r="AE8" s="199">
        <f t="shared" si="13"/>
        <v>0.46</v>
      </c>
      <c r="AF8" s="195">
        <v>130</v>
      </c>
      <c r="AG8" s="197">
        <f t="shared" si="14"/>
        <v>0.54166666666666663</v>
      </c>
      <c r="AH8" s="198">
        <v>75</v>
      </c>
      <c r="AI8" s="199">
        <f t="shared" si="15"/>
        <v>0.5</v>
      </c>
      <c r="AJ8" s="195">
        <v>92</v>
      </c>
      <c r="AK8" s="197">
        <f t="shared" si="16"/>
        <v>0.38333333333333336</v>
      </c>
      <c r="AL8" s="198">
        <v>49</v>
      </c>
      <c r="AM8" s="199">
        <f t="shared" si="17"/>
        <v>0.32666666666666666</v>
      </c>
      <c r="AN8" s="195">
        <v>130</v>
      </c>
      <c r="AO8" s="197">
        <f t="shared" si="18"/>
        <v>0.54166666666666663</v>
      </c>
      <c r="AP8" s="198">
        <v>75</v>
      </c>
      <c r="AQ8" s="199">
        <f t="shared" si="19"/>
        <v>0.5</v>
      </c>
      <c r="AR8" s="195">
        <v>98</v>
      </c>
      <c r="AS8" s="197">
        <f t="shared" si="20"/>
        <v>0.40833333333333333</v>
      </c>
      <c r="AT8" s="198">
        <v>30</v>
      </c>
      <c r="AU8" s="199">
        <f t="shared" si="21"/>
        <v>0.2</v>
      </c>
    </row>
    <row r="9" spans="1:47" x14ac:dyDescent="0.3">
      <c r="A9" s="194" t="s">
        <v>381</v>
      </c>
      <c r="B9" s="195">
        <v>240</v>
      </c>
      <c r="C9" s="196">
        <v>150</v>
      </c>
      <c r="D9" s="195">
        <v>65</v>
      </c>
      <c r="E9" s="197">
        <f t="shared" si="0"/>
        <v>0.27083333333333331</v>
      </c>
      <c r="F9" s="198">
        <v>45</v>
      </c>
      <c r="G9" s="199">
        <f t="shared" si="1"/>
        <v>0.3</v>
      </c>
      <c r="H9" s="195">
        <v>111</v>
      </c>
      <c r="I9" s="197">
        <f t="shared" si="2"/>
        <v>0.46250000000000002</v>
      </c>
      <c r="J9" s="198">
        <v>69</v>
      </c>
      <c r="K9" s="199">
        <f t="shared" si="3"/>
        <v>0.46</v>
      </c>
      <c r="L9" s="195">
        <v>193</v>
      </c>
      <c r="M9" s="197">
        <f t="shared" si="4"/>
        <v>0.8041666666666667</v>
      </c>
      <c r="N9" s="198">
        <v>101</v>
      </c>
      <c r="O9" s="199">
        <f t="shared" si="5"/>
        <v>0.67333333333333334</v>
      </c>
      <c r="P9" s="195">
        <v>65</v>
      </c>
      <c r="Q9" s="197">
        <f t="shared" si="6"/>
        <v>0.27083333333333331</v>
      </c>
      <c r="R9" s="198">
        <v>45</v>
      </c>
      <c r="S9" s="199">
        <f t="shared" si="7"/>
        <v>0.3</v>
      </c>
      <c r="T9" s="195">
        <v>58</v>
      </c>
      <c r="U9" s="197">
        <f t="shared" si="8"/>
        <v>0.24166666666666667</v>
      </c>
      <c r="V9" s="198">
        <v>30</v>
      </c>
      <c r="W9" s="199">
        <f t="shared" si="9"/>
        <v>0.2</v>
      </c>
      <c r="X9" s="195">
        <v>168</v>
      </c>
      <c r="Y9" s="197">
        <f t="shared" si="10"/>
        <v>0.7</v>
      </c>
      <c r="Z9" s="198">
        <v>105</v>
      </c>
      <c r="AA9" s="199">
        <f t="shared" si="11"/>
        <v>0.7</v>
      </c>
      <c r="AB9" s="195">
        <v>65</v>
      </c>
      <c r="AC9" s="197">
        <f t="shared" si="12"/>
        <v>0.27083333333333331</v>
      </c>
      <c r="AD9" s="198">
        <v>36</v>
      </c>
      <c r="AE9" s="199">
        <f t="shared" si="13"/>
        <v>0.24</v>
      </c>
      <c r="AF9" s="195">
        <v>65</v>
      </c>
      <c r="AG9" s="197">
        <f t="shared" si="14"/>
        <v>0.27083333333333331</v>
      </c>
      <c r="AH9" s="198">
        <v>45</v>
      </c>
      <c r="AI9" s="199">
        <f t="shared" si="15"/>
        <v>0.3</v>
      </c>
      <c r="AJ9" s="195">
        <v>46</v>
      </c>
      <c r="AK9" s="197">
        <f t="shared" si="16"/>
        <v>0.19166666666666668</v>
      </c>
      <c r="AL9" s="198">
        <v>25</v>
      </c>
      <c r="AM9" s="199">
        <f t="shared" si="17"/>
        <v>0.16666666666666666</v>
      </c>
      <c r="AN9" s="195">
        <v>65</v>
      </c>
      <c r="AO9" s="197">
        <f t="shared" si="18"/>
        <v>0.27083333333333331</v>
      </c>
      <c r="AP9" s="198">
        <v>45</v>
      </c>
      <c r="AQ9" s="199">
        <f t="shared" si="19"/>
        <v>0.3</v>
      </c>
      <c r="AR9" s="195">
        <v>48</v>
      </c>
      <c r="AS9" s="197">
        <f t="shared" si="20"/>
        <v>0.2</v>
      </c>
      <c r="AT9" s="198">
        <v>30</v>
      </c>
      <c r="AU9" s="199">
        <f t="shared" si="21"/>
        <v>0.2</v>
      </c>
    </row>
    <row r="10" spans="1:47" s="244" customFormat="1" x14ac:dyDescent="0.3">
      <c r="A10" s="238" t="s">
        <v>323</v>
      </c>
      <c r="B10" s="239">
        <v>130</v>
      </c>
      <c r="C10" s="240">
        <v>75</v>
      </c>
      <c r="D10" s="239">
        <v>130</v>
      </c>
      <c r="E10" s="241">
        <f t="shared" si="0"/>
        <v>1</v>
      </c>
      <c r="F10" s="242">
        <v>75</v>
      </c>
      <c r="G10" s="243">
        <f t="shared" si="1"/>
        <v>1</v>
      </c>
      <c r="H10" s="239">
        <v>60</v>
      </c>
      <c r="I10" s="241">
        <f t="shared" si="2"/>
        <v>0.46153846153846156</v>
      </c>
      <c r="J10" s="242">
        <v>35</v>
      </c>
      <c r="K10" s="243">
        <f t="shared" si="3"/>
        <v>0.46666666666666667</v>
      </c>
      <c r="L10" s="239">
        <v>117</v>
      </c>
      <c r="M10" s="241">
        <f t="shared" si="4"/>
        <v>0.9</v>
      </c>
      <c r="N10" s="242">
        <v>58</v>
      </c>
      <c r="O10" s="243">
        <f t="shared" si="5"/>
        <v>0.77333333333333332</v>
      </c>
      <c r="P10" s="239">
        <v>130</v>
      </c>
      <c r="Q10" s="241">
        <f t="shared" si="6"/>
        <v>1</v>
      </c>
      <c r="R10" s="242">
        <v>75</v>
      </c>
      <c r="S10" s="243">
        <f t="shared" si="7"/>
        <v>1</v>
      </c>
      <c r="T10" s="239">
        <v>114</v>
      </c>
      <c r="U10" s="241">
        <f t="shared" si="8"/>
        <v>0.87692307692307692</v>
      </c>
      <c r="V10" s="242">
        <v>57</v>
      </c>
      <c r="W10" s="243">
        <f t="shared" si="9"/>
        <v>0.76</v>
      </c>
      <c r="X10" s="239">
        <v>91</v>
      </c>
      <c r="Y10" s="241">
        <f t="shared" si="10"/>
        <v>0.7</v>
      </c>
      <c r="Z10" s="242">
        <v>53</v>
      </c>
      <c r="AA10" s="243">
        <f t="shared" si="11"/>
        <v>0.70666666666666667</v>
      </c>
      <c r="AB10" s="239">
        <v>130</v>
      </c>
      <c r="AC10" s="241">
        <f t="shared" si="12"/>
        <v>1</v>
      </c>
      <c r="AD10" s="242">
        <v>69</v>
      </c>
      <c r="AE10" s="243">
        <f t="shared" si="13"/>
        <v>0.92</v>
      </c>
      <c r="AF10" s="239">
        <v>130</v>
      </c>
      <c r="AG10" s="241">
        <f t="shared" si="14"/>
        <v>1</v>
      </c>
      <c r="AH10" s="242">
        <v>75</v>
      </c>
      <c r="AI10" s="243">
        <f t="shared" si="15"/>
        <v>1</v>
      </c>
      <c r="AJ10" s="239">
        <v>112</v>
      </c>
      <c r="AK10" s="241">
        <f t="shared" si="16"/>
        <v>0.86153846153846159</v>
      </c>
      <c r="AL10" s="242">
        <v>56</v>
      </c>
      <c r="AM10" s="243">
        <f t="shared" si="17"/>
        <v>0.7466666666666667</v>
      </c>
      <c r="AN10" s="239">
        <v>130</v>
      </c>
      <c r="AO10" s="241">
        <f t="shared" si="18"/>
        <v>1</v>
      </c>
      <c r="AP10" s="242">
        <v>75</v>
      </c>
      <c r="AQ10" s="243">
        <f t="shared" si="19"/>
        <v>1</v>
      </c>
      <c r="AR10" s="239">
        <v>98</v>
      </c>
      <c r="AS10" s="241">
        <f t="shared" si="20"/>
        <v>0.75384615384615383</v>
      </c>
      <c r="AT10" s="242">
        <v>20</v>
      </c>
      <c r="AU10" s="243">
        <f t="shared" si="21"/>
        <v>0.26666666666666666</v>
      </c>
    </row>
    <row r="11" spans="1:47" s="251" customFormat="1" x14ac:dyDescent="0.3">
      <c r="A11" s="245" t="s">
        <v>324</v>
      </c>
      <c r="B11" s="246">
        <v>65</v>
      </c>
      <c r="C11" s="247">
        <v>45</v>
      </c>
      <c r="D11" s="246">
        <v>65</v>
      </c>
      <c r="E11" s="248">
        <f t="shared" si="0"/>
        <v>1</v>
      </c>
      <c r="F11" s="249">
        <v>45</v>
      </c>
      <c r="G11" s="250">
        <f t="shared" si="1"/>
        <v>1</v>
      </c>
      <c r="H11" s="246">
        <v>30</v>
      </c>
      <c r="I11" s="248">
        <f t="shared" si="2"/>
        <v>0.46153846153846156</v>
      </c>
      <c r="J11" s="249">
        <v>21</v>
      </c>
      <c r="K11" s="250">
        <f t="shared" si="3"/>
        <v>0.46666666666666667</v>
      </c>
      <c r="L11" s="246">
        <v>59</v>
      </c>
      <c r="M11" s="248">
        <f t="shared" si="4"/>
        <v>0.90769230769230769</v>
      </c>
      <c r="N11" s="249">
        <v>30</v>
      </c>
      <c r="O11" s="250">
        <f t="shared" si="5"/>
        <v>0.66666666666666663</v>
      </c>
      <c r="P11" s="246">
        <v>65</v>
      </c>
      <c r="Q11" s="248">
        <f t="shared" si="6"/>
        <v>1</v>
      </c>
      <c r="R11" s="249">
        <v>45</v>
      </c>
      <c r="S11" s="250">
        <f t="shared" si="7"/>
        <v>1</v>
      </c>
      <c r="T11" s="246">
        <v>58</v>
      </c>
      <c r="U11" s="248">
        <f t="shared" si="8"/>
        <v>0.89230769230769236</v>
      </c>
      <c r="V11" s="249">
        <v>30</v>
      </c>
      <c r="W11" s="250">
        <f t="shared" si="9"/>
        <v>0.66666666666666663</v>
      </c>
      <c r="X11" s="246">
        <v>46</v>
      </c>
      <c r="Y11" s="248">
        <f t="shared" si="10"/>
        <v>0.70769230769230773</v>
      </c>
      <c r="Z11" s="249">
        <v>32</v>
      </c>
      <c r="AA11" s="250">
        <f t="shared" si="11"/>
        <v>0.71111111111111114</v>
      </c>
      <c r="AB11" s="246">
        <v>65</v>
      </c>
      <c r="AC11" s="248">
        <f t="shared" si="12"/>
        <v>1</v>
      </c>
      <c r="AD11" s="249">
        <v>36</v>
      </c>
      <c r="AE11" s="250">
        <f t="shared" si="13"/>
        <v>0.8</v>
      </c>
      <c r="AF11" s="246">
        <v>65</v>
      </c>
      <c r="AG11" s="248">
        <f t="shared" si="14"/>
        <v>1</v>
      </c>
      <c r="AH11" s="249">
        <v>0</v>
      </c>
      <c r="AI11" s="250">
        <f t="shared" si="15"/>
        <v>0</v>
      </c>
      <c r="AJ11" s="246">
        <v>57</v>
      </c>
      <c r="AK11" s="248">
        <f t="shared" si="16"/>
        <v>0.87692307692307692</v>
      </c>
      <c r="AL11" s="249">
        <v>29</v>
      </c>
      <c r="AM11" s="250">
        <f t="shared" si="17"/>
        <v>0.64444444444444449</v>
      </c>
      <c r="AN11" s="246">
        <v>65</v>
      </c>
      <c r="AO11" s="248">
        <f t="shared" si="18"/>
        <v>1</v>
      </c>
      <c r="AP11" s="249">
        <v>45</v>
      </c>
      <c r="AQ11" s="250">
        <f t="shared" si="19"/>
        <v>1</v>
      </c>
      <c r="AR11" s="246">
        <v>40</v>
      </c>
      <c r="AS11" s="248">
        <f t="shared" si="20"/>
        <v>0.61538461538461542</v>
      </c>
      <c r="AT11" s="249">
        <v>20</v>
      </c>
      <c r="AU11" s="250">
        <f t="shared" si="21"/>
        <v>0.44444444444444442</v>
      </c>
    </row>
    <row r="12" spans="1:47" x14ac:dyDescent="0.3">
      <c r="A12" s="194" t="s">
        <v>325</v>
      </c>
      <c r="B12" s="195">
        <v>60</v>
      </c>
      <c r="C12" s="196">
        <v>40</v>
      </c>
      <c r="D12" s="195">
        <v>60</v>
      </c>
      <c r="E12" s="197">
        <f t="shared" si="0"/>
        <v>1</v>
      </c>
      <c r="F12" s="198">
        <v>40</v>
      </c>
      <c r="G12" s="199">
        <f t="shared" si="1"/>
        <v>1</v>
      </c>
      <c r="H12" s="195">
        <v>28</v>
      </c>
      <c r="I12" s="197">
        <f t="shared" si="2"/>
        <v>0.46666666666666667</v>
      </c>
      <c r="J12" s="198">
        <v>19</v>
      </c>
      <c r="K12" s="199">
        <f t="shared" si="3"/>
        <v>0.47499999999999998</v>
      </c>
      <c r="L12" s="195">
        <v>54</v>
      </c>
      <c r="M12" s="197">
        <f t="shared" si="4"/>
        <v>0.9</v>
      </c>
      <c r="N12" s="198">
        <v>26</v>
      </c>
      <c r="O12" s="199">
        <f t="shared" si="5"/>
        <v>0.65</v>
      </c>
      <c r="P12" s="195">
        <v>60</v>
      </c>
      <c r="Q12" s="197">
        <f t="shared" si="6"/>
        <v>1</v>
      </c>
      <c r="R12" s="198">
        <v>40</v>
      </c>
      <c r="S12" s="199">
        <f t="shared" si="7"/>
        <v>1</v>
      </c>
      <c r="T12" s="195">
        <v>54</v>
      </c>
      <c r="U12" s="197">
        <f t="shared" si="8"/>
        <v>0.9</v>
      </c>
      <c r="V12" s="198">
        <v>25</v>
      </c>
      <c r="W12" s="199">
        <f t="shared" si="9"/>
        <v>0.625</v>
      </c>
      <c r="X12" s="195">
        <v>42</v>
      </c>
      <c r="Y12" s="197">
        <f t="shared" si="10"/>
        <v>0.7</v>
      </c>
      <c r="Z12" s="198">
        <v>28</v>
      </c>
      <c r="AA12" s="199">
        <f t="shared" si="11"/>
        <v>0.7</v>
      </c>
      <c r="AB12" s="195">
        <v>60</v>
      </c>
      <c r="AC12" s="197">
        <f t="shared" si="12"/>
        <v>1</v>
      </c>
      <c r="AD12" s="198">
        <v>30</v>
      </c>
      <c r="AE12" s="199">
        <f t="shared" si="13"/>
        <v>0.75</v>
      </c>
      <c r="AF12" s="195">
        <v>60</v>
      </c>
      <c r="AG12" s="197">
        <f t="shared" si="14"/>
        <v>1</v>
      </c>
      <c r="AH12" s="198">
        <v>0</v>
      </c>
      <c r="AI12" s="199">
        <f t="shared" si="15"/>
        <v>0</v>
      </c>
      <c r="AJ12" s="195">
        <v>52</v>
      </c>
      <c r="AK12" s="197">
        <f t="shared" si="16"/>
        <v>0.8666666666666667</v>
      </c>
      <c r="AL12" s="198">
        <v>25</v>
      </c>
      <c r="AM12" s="199">
        <f t="shared" si="17"/>
        <v>0.625</v>
      </c>
      <c r="AN12" s="195">
        <v>60</v>
      </c>
      <c r="AO12" s="197">
        <f t="shared" si="18"/>
        <v>1</v>
      </c>
      <c r="AP12" s="198">
        <v>40</v>
      </c>
      <c r="AQ12" s="199">
        <f t="shared" si="19"/>
        <v>1</v>
      </c>
      <c r="AR12" s="195">
        <v>40</v>
      </c>
      <c r="AS12" s="197">
        <f t="shared" si="20"/>
        <v>0.66666666666666663</v>
      </c>
      <c r="AT12" s="198">
        <v>20</v>
      </c>
      <c r="AU12" s="199">
        <f t="shared" si="21"/>
        <v>0.5</v>
      </c>
    </row>
    <row r="13" spans="1:47" ht="14.5" thickBot="1" x14ac:dyDescent="0.35">
      <c r="A13" s="194" t="s">
        <v>326</v>
      </c>
      <c r="B13" s="200">
        <v>45</v>
      </c>
      <c r="C13" s="201">
        <v>35</v>
      </c>
      <c r="D13" s="200">
        <v>45</v>
      </c>
      <c r="E13" s="202">
        <f t="shared" si="0"/>
        <v>1</v>
      </c>
      <c r="F13" s="203">
        <v>35</v>
      </c>
      <c r="G13" s="204">
        <f t="shared" si="1"/>
        <v>1</v>
      </c>
      <c r="H13" s="200">
        <v>21</v>
      </c>
      <c r="I13" s="202">
        <f t="shared" si="2"/>
        <v>0.46666666666666667</v>
      </c>
      <c r="J13" s="203">
        <v>17</v>
      </c>
      <c r="K13" s="204">
        <f t="shared" si="3"/>
        <v>0.48571428571428571</v>
      </c>
      <c r="L13" s="200">
        <v>45</v>
      </c>
      <c r="M13" s="202">
        <f t="shared" si="4"/>
        <v>1</v>
      </c>
      <c r="N13" s="203">
        <v>35</v>
      </c>
      <c r="O13" s="204">
        <f t="shared" si="5"/>
        <v>1</v>
      </c>
      <c r="P13" s="200">
        <v>45</v>
      </c>
      <c r="Q13" s="202">
        <f t="shared" si="6"/>
        <v>1</v>
      </c>
      <c r="R13" s="203">
        <v>35</v>
      </c>
      <c r="S13" s="204">
        <f t="shared" si="7"/>
        <v>1</v>
      </c>
      <c r="T13" s="200">
        <v>45</v>
      </c>
      <c r="U13" s="202">
        <f t="shared" si="8"/>
        <v>1</v>
      </c>
      <c r="V13" s="203">
        <v>35</v>
      </c>
      <c r="W13" s="204">
        <f t="shared" si="9"/>
        <v>1</v>
      </c>
      <c r="X13" s="200">
        <v>32</v>
      </c>
      <c r="Y13" s="202">
        <f t="shared" si="10"/>
        <v>0.71111111111111114</v>
      </c>
      <c r="Z13" s="203">
        <v>25</v>
      </c>
      <c r="AA13" s="204">
        <f t="shared" si="11"/>
        <v>0.7142857142857143</v>
      </c>
      <c r="AB13" s="200">
        <v>45</v>
      </c>
      <c r="AC13" s="202">
        <f t="shared" si="12"/>
        <v>1</v>
      </c>
      <c r="AD13" s="203">
        <v>35</v>
      </c>
      <c r="AE13" s="204">
        <f t="shared" si="13"/>
        <v>1</v>
      </c>
      <c r="AF13" s="200">
        <v>45</v>
      </c>
      <c r="AG13" s="202">
        <f t="shared" si="14"/>
        <v>1</v>
      </c>
      <c r="AH13" s="203">
        <v>35</v>
      </c>
      <c r="AI13" s="204">
        <f t="shared" si="15"/>
        <v>1</v>
      </c>
      <c r="AJ13" s="200">
        <v>45</v>
      </c>
      <c r="AK13" s="202">
        <f t="shared" si="16"/>
        <v>1</v>
      </c>
      <c r="AL13" s="203">
        <v>35</v>
      </c>
      <c r="AM13" s="204">
        <f t="shared" si="17"/>
        <v>1</v>
      </c>
      <c r="AN13" s="200">
        <v>45</v>
      </c>
      <c r="AO13" s="202">
        <f t="shared" si="18"/>
        <v>1</v>
      </c>
      <c r="AP13" s="203">
        <v>35</v>
      </c>
      <c r="AQ13" s="204">
        <f t="shared" si="19"/>
        <v>1</v>
      </c>
      <c r="AR13" s="200">
        <v>34</v>
      </c>
      <c r="AS13" s="202">
        <f t="shared" si="20"/>
        <v>0.75555555555555554</v>
      </c>
      <c r="AT13" s="203">
        <v>26</v>
      </c>
      <c r="AU13" s="204">
        <f t="shared" si="21"/>
        <v>0.74285714285714288</v>
      </c>
    </row>
    <row r="14" spans="1:47" x14ac:dyDescent="0.3">
      <c r="D14" s="207">
        <f>D6+D7</f>
        <v>345</v>
      </c>
      <c r="F14" s="207">
        <f t="shared" ref="F14" si="22">F6+F7</f>
        <v>225</v>
      </c>
      <c r="H14" s="207">
        <f t="shared" ref="H14" si="23">H6+H7</f>
        <v>160</v>
      </c>
      <c r="J14" s="207">
        <f t="shared" ref="J14" si="24">J6+J7</f>
        <v>104</v>
      </c>
      <c r="L14" s="207">
        <f t="shared" ref="L14" si="25">L6+L7</f>
        <v>288</v>
      </c>
      <c r="N14" s="207">
        <f t="shared" ref="N14" si="26">N6+N7</f>
        <v>163</v>
      </c>
      <c r="P14" s="207">
        <f t="shared" ref="P14" si="27">P6+P7</f>
        <v>345</v>
      </c>
      <c r="R14" s="207">
        <f t="shared" ref="R14" si="28">R6+R7</f>
        <v>225</v>
      </c>
      <c r="T14" s="207">
        <f t="shared" ref="T14" si="29">T6+T7</f>
        <v>278</v>
      </c>
      <c r="V14" s="207">
        <f t="shared" ref="V14" si="30">V6+V7</f>
        <v>158</v>
      </c>
      <c r="X14" s="207">
        <f t="shared" ref="X14" si="31">X6+X7</f>
        <v>242</v>
      </c>
      <c r="Z14" s="207">
        <f t="shared" ref="Z14" si="32">Z6+Z7</f>
        <v>158</v>
      </c>
      <c r="AB14" s="207">
        <f t="shared" ref="AB14" si="33">AB6+AB7</f>
        <v>327</v>
      </c>
      <c r="AD14" s="207">
        <f t="shared" ref="AD14" si="34">AD6+AD7</f>
        <v>192</v>
      </c>
      <c r="AF14" s="207">
        <f t="shared" ref="AF14" si="35">AF6+AF7</f>
        <v>340</v>
      </c>
      <c r="AH14" s="207">
        <f t="shared" ref="AH14" si="36">AH6+AH7</f>
        <v>220</v>
      </c>
      <c r="AJ14" s="207">
        <f t="shared" ref="AJ14" si="37">AJ6+AJ7</f>
        <v>273</v>
      </c>
      <c r="AL14" s="207">
        <f t="shared" ref="AL14" si="38">AL6+AL7</f>
        <v>156</v>
      </c>
      <c r="AN14" s="207">
        <f t="shared" ref="AN14" si="39">AN6+AN7</f>
        <v>345</v>
      </c>
      <c r="AP14" s="207">
        <f t="shared" ref="AP14" si="40">AP6+AP7</f>
        <v>225</v>
      </c>
      <c r="AR14" s="207">
        <f t="shared" ref="AR14" si="41">AR6+AR7</f>
        <v>258</v>
      </c>
      <c r="AT14" s="207">
        <f t="shared" ref="AT14" si="42">AT6+AT7</f>
        <v>74</v>
      </c>
    </row>
    <row r="15" spans="1:47" x14ac:dyDescent="0.3">
      <c r="D15" s="205" t="s">
        <v>322</v>
      </c>
    </row>
    <row r="16" spans="1:47" x14ac:dyDescent="0.3">
      <c r="A16" s="206" t="s">
        <v>327</v>
      </c>
      <c r="C16" s="207">
        <f>MAX($D$14:$AU$14)</f>
        <v>345</v>
      </c>
      <c r="D16" s="207">
        <f>SUM(F6,J6,N6,R6,V6,Z6,AD6,AH6,AL6,AP6,AT6)</f>
        <v>668</v>
      </c>
      <c r="E16" s="208">
        <f>D16/11</f>
        <v>60.727272727272727</v>
      </c>
      <c r="F16" t="s">
        <v>328</v>
      </c>
      <c r="H16" s="208">
        <f>E16+E20</f>
        <v>172.72727272727272</v>
      </c>
      <c r="I16" t="s">
        <v>328</v>
      </c>
    </row>
    <row r="17" spans="1:47" x14ac:dyDescent="0.3">
      <c r="C17" s="207">
        <f>MIN($D$14:$AU$14)</f>
        <v>74</v>
      </c>
      <c r="D17" s="207">
        <f>SUM(D6,H6,L6,P6,T6,X6,AB6,AF6,AJ6,AN6,AR6)</f>
        <v>998</v>
      </c>
      <c r="E17" s="208">
        <f>D17/11</f>
        <v>90.727272727272734</v>
      </c>
      <c r="F17" t="s">
        <v>329</v>
      </c>
      <c r="H17" s="208">
        <f>E17+E21</f>
        <v>291</v>
      </c>
      <c r="I17" t="s">
        <v>329</v>
      </c>
    </row>
    <row r="18" spans="1:47" x14ac:dyDescent="0.3">
      <c r="C18" s="207">
        <f>AVERAGE($D$14:$AU$14)</f>
        <v>231.86363636363637</v>
      </c>
    </row>
    <row r="19" spans="1:47" x14ac:dyDescent="0.3">
      <c r="D19" s="205" t="s">
        <v>330</v>
      </c>
    </row>
    <row r="20" spans="1:47" x14ac:dyDescent="0.3">
      <c r="D20" s="207">
        <f>SUM(F7,J7,N7,R7,V7,Z7,AD7,AH7,AL7,AP7,AT7)</f>
        <v>1232</v>
      </c>
      <c r="E20" s="208">
        <f>D20/11</f>
        <v>112</v>
      </c>
      <c r="F20" t="s">
        <v>328</v>
      </c>
      <c r="I20" s="208"/>
    </row>
    <row r="21" spans="1:47" x14ac:dyDescent="0.3">
      <c r="D21" s="207">
        <f>SUM(D7,H7,L7,P7,T7,X7,AB7,AF7,AJ7,AN7,AR7)</f>
        <v>2203</v>
      </c>
      <c r="E21" s="208">
        <f>D21/11</f>
        <v>200.27272727272728</v>
      </c>
      <c r="F21" t="s">
        <v>329</v>
      </c>
    </row>
    <row r="23" spans="1:47" ht="14.5" thickBot="1" x14ac:dyDescent="0.35">
      <c r="A23" s="237" t="s">
        <v>372</v>
      </c>
    </row>
    <row r="24" spans="1:47" ht="18.5" thickBot="1" x14ac:dyDescent="0.35">
      <c r="A24" s="186"/>
      <c r="B24" s="332" t="s">
        <v>309</v>
      </c>
      <c r="C24" s="334"/>
      <c r="D24" s="332" t="s">
        <v>310</v>
      </c>
      <c r="E24" s="333"/>
      <c r="F24" s="333"/>
      <c r="G24" s="334"/>
      <c r="H24" s="332" t="s">
        <v>311</v>
      </c>
      <c r="I24" s="333"/>
      <c r="J24" s="333"/>
      <c r="K24" s="334"/>
      <c r="L24" s="336" t="s">
        <v>312</v>
      </c>
      <c r="M24" s="333"/>
      <c r="N24" s="333"/>
      <c r="O24" s="334"/>
      <c r="P24" s="332" t="s">
        <v>373</v>
      </c>
      <c r="Q24" s="333"/>
      <c r="R24" s="333"/>
      <c r="S24" s="334"/>
      <c r="T24" s="332" t="s">
        <v>374</v>
      </c>
      <c r="U24" s="333"/>
      <c r="V24" s="333"/>
      <c r="W24" s="334"/>
      <c r="X24" s="332" t="s">
        <v>375</v>
      </c>
      <c r="Y24" s="333"/>
      <c r="Z24" s="333"/>
      <c r="AA24" s="334"/>
      <c r="AB24" s="332" t="s">
        <v>313</v>
      </c>
      <c r="AC24" s="333"/>
      <c r="AD24" s="333"/>
      <c r="AE24" s="334"/>
      <c r="AF24" s="332" t="s">
        <v>314</v>
      </c>
      <c r="AG24" s="333"/>
      <c r="AH24" s="333"/>
      <c r="AI24" s="334"/>
      <c r="AJ24" s="332" t="s">
        <v>315</v>
      </c>
      <c r="AK24" s="333"/>
      <c r="AL24" s="333"/>
      <c r="AM24" s="334"/>
      <c r="AN24" s="332" t="s">
        <v>376</v>
      </c>
      <c r="AO24" s="333"/>
      <c r="AP24" s="333"/>
      <c r="AQ24" s="334"/>
      <c r="AR24" s="332" t="s">
        <v>316</v>
      </c>
      <c r="AS24" s="333"/>
      <c r="AT24" s="333"/>
      <c r="AU24" s="334"/>
    </row>
    <row r="25" spans="1:47" ht="28.5" customHeight="1" x14ac:dyDescent="0.3">
      <c r="A25" s="186"/>
      <c r="B25" s="235" t="s">
        <v>317</v>
      </c>
      <c r="C25" s="236" t="s">
        <v>377</v>
      </c>
      <c r="D25" s="328" t="s">
        <v>317</v>
      </c>
      <c r="E25" s="329"/>
      <c r="F25" s="330" t="s">
        <v>377</v>
      </c>
      <c r="G25" s="331"/>
      <c r="H25" s="328" t="s">
        <v>317</v>
      </c>
      <c r="I25" s="329"/>
      <c r="J25" s="330" t="s">
        <v>377</v>
      </c>
      <c r="K25" s="331"/>
      <c r="L25" s="328" t="s">
        <v>317</v>
      </c>
      <c r="M25" s="329"/>
      <c r="N25" s="330" t="s">
        <v>377</v>
      </c>
      <c r="O25" s="331"/>
      <c r="P25" s="328" t="s">
        <v>317</v>
      </c>
      <c r="Q25" s="329"/>
      <c r="R25" s="330" t="s">
        <v>377</v>
      </c>
      <c r="S25" s="331"/>
      <c r="T25" s="328" t="s">
        <v>317</v>
      </c>
      <c r="U25" s="329"/>
      <c r="V25" s="330" t="s">
        <v>377</v>
      </c>
      <c r="W25" s="331"/>
      <c r="X25" s="328" t="s">
        <v>317</v>
      </c>
      <c r="Y25" s="329"/>
      <c r="Z25" s="330" t="s">
        <v>377</v>
      </c>
      <c r="AA25" s="331"/>
      <c r="AB25" s="328" t="s">
        <v>317</v>
      </c>
      <c r="AC25" s="329"/>
      <c r="AD25" s="330" t="s">
        <v>377</v>
      </c>
      <c r="AE25" s="331"/>
      <c r="AF25" s="328" t="s">
        <v>317</v>
      </c>
      <c r="AG25" s="329"/>
      <c r="AH25" s="330" t="s">
        <v>377</v>
      </c>
      <c r="AI25" s="331"/>
      <c r="AJ25" s="328" t="s">
        <v>317</v>
      </c>
      <c r="AK25" s="329"/>
      <c r="AL25" s="330" t="s">
        <v>377</v>
      </c>
      <c r="AM25" s="331"/>
      <c r="AN25" s="328" t="s">
        <v>317</v>
      </c>
      <c r="AO25" s="329"/>
      <c r="AP25" s="330" t="s">
        <v>377</v>
      </c>
      <c r="AQ25" s="331"/>
      <c r="AR25" s="328" t="s">
        <v>317</v>
      </c>
      <c r="AS25" s="329"/>
      <c r="AT25" s="330" t="s">
        <v>377</v>
      </c>
      <c r="AU25" s="331"/>
    </row>
    <row r="26" spans="1:47" ht="28" x14ac:dyDescent="0.3">
      <c r="A26" s="188" t="s">
        <v>378</v>
      </c>
      <c r="B26" s="189" t="s">
        <v>319</v>
      </c>
      <c r="C26" s="190" t="s">
        <v>320</v>
      </c>
      <c r="D26" s="189" t="s">
        <v>320</v>
      </c>
      <c r="E26" s="191" t="s">
        <v>321</v>
      </c>
      <c r="F26" s="192" t="s">
        <v>320</v>
      </c>
      <c r="G26" s="193" t="s">
        <v>321</v>
      </c>
      <c r="H26" s="189" t="s">
        <v>320</v>
      </c>
      <c r="I26" s="191" t="s">
        <v>321</v>
      </c>
      <c r="J26" s="192" t="s">
        <v>320</v>
      </c>
      <c r="K26" s="193" t="s">
        <v>321</v>
      </c>
      <c r="L26" s="189" t="s">
        <v>320</v>
      </c>
      <c r="M26" s="191" t="s">
        <v>321</v>
      </c>
      <c r="N26" s="192" t="s">
        <v>320</v>
      </c>
      <c r="O26" s="193" t="s">
        <v>321</v>
      </c>
      <c r="P26" s="189" t="s">
        <v>320</v>
      </c>
      <c r="Q26" s="191" t="s">
        <v>321</v>
      </c>
      <c r="R26" s="192" t="s">
        <v>320</v>
      </c>
      <c r="S26" s="193" t="s">
        <v>321</v>
      </c>
      <c r="T26" s="189" t="s">
        <v>320</v>
      </c>
      <c r="U26" s="191" t="s">
        <v>321</v>
      </c>
      <c r="V26" s="192" t="s">
        <v>320</v>
      </c>
      <c r="W26" s="193" t="s">
        <v>321</v>
      </c>
      <c r="X26" s="189" t="s">
        <v>320</v>
      </c>
      <c r="Y26" s="191" t="s">
        <v>321</v>
      </c>
      <c r="Z26" s="192" t="s">
        <v>320</v>
      </c>
      <c r="AA26" s="193" t="s">
        <v>321</v>
      </c>
      <c r="AB26" s="189" t="s">
        <v>320</v>
      </c>
      <c r="AC26" s="191" t="s">
        <v>321</v>
      </c>
      <c r="AD26" s="192" t="s">
        <v>320</v>
      </c>
      <c r="AE26" s="193" t="s">
        <v>321</v>
      </c>
      <c r="AF26" s="189" t="s">
        <v>320</v>
      </c>
      <c r="AG26" s="191" t="s">
        <v>321</v>
      </c>
      <c r="AH26" s="192" t="s">
        <v>320</v>
      </c>
      <c r="AI26" s="193" t="s">
        <v>321</v>
      </c>
      <c r="AJ26" s="189" t="s">
        <v>320</v>
      </c>
      <c r="AK26" s="191" t="s">
        <v>321</v>
      </c>
      <c r="AL26" s="192" t="s">
        <v>320</v>
      </c>
      <c r="AM26" s="193" t="s">
        <v>321</v>
      </c>
      <c r="AN26" s="189" t="s">
        <v>320</v>
      </c>
      <c r="AO26" s="191" t="s">
        <v>321</v>
      </c>
      <c r="AP26" s="192" t="s">
        <v>320</v>
      </c>
      <c r="AQ26" s="193" t="s">
        <v>321</v>
      </c>
      <c r="AR26" s="189" t="s">
        <v>320</v>
      </c>
      <c r="AS26" s="191" t="s">
        <v>321</v>
      </c>
      <c r="AT26" s="192" t="s">
        <v>320</v>
      </c>
      <c r="AU26" s="193" t="s">
        <v>321</v>
      </c>
    </row>
    <row r="27" spans="1:47" x14ac:dyDescent="0.3">
      <c r="A27" s="194" t="s">
        <v>322</v>
      </c>
      <c r="B27" s="195">
        <v>105</v>
      </c>
      <c r="C27" s="196">
        <v>75</v>
      </c>
      <c r="D27" s="195">
        <v>105</v>
      </c>
      <c r="E27" s="197">
        <f>D27/$B27</f>
        <v>1</v>
      </c>
      <c r="F27" s="198">
        <v>75</v>
      </c>
      <c r="G27" s="199">
        <f>F27/$C27</f>
        <v>1</v>
      </c>
      <c r="H27" s="195">
        <v>49</v>
      </c>
      <c r="I27" s="197">
        <f>H27/$B27</f>
        <v>0.46666666666666667</v>
      </c>
      <c r="J27" s="198">
        <v>35</v>
      </c>
      <c r="K27" s="199">
        <f>J27/$C27</f>
        <v>0.46666666666666667</v>
      </c>
      <c r="L27" s="195">
        <v>95</v>
      </c>
      <c r="M27" s="197">
        <f>L27/$B27</f>
        <v>0.90476190476190477</v>
      </c>
      <c r="N27" s="198">
        <v>62</v>
      </c>
      <c r="O27" s="199">
        <f>N27/$C27</f>
        <v>0.82666666666666666</v>
      </c>
      <c r="P27" s="195">
        <v>105</v>
      </c>
      <c r="Q27" s="197">
        <f>P27/$B27</f>
        <v>1</v>
      </c>
      <c r="R27" s="198">
        <v>75</v>
      </c>
      <c r="S27" s="199">
        <f>R27/$C27</f>
        <v>1</v>
      </c>
      <c r="T27" s="195">
        <v>92</v>
      </c>
      <c r="U27" s="197">
        <f>T27/$B27</f>
        <v>0.87619047619047619</v>
      </c>
      <c r="V27" s="198">
        <v>60</v>
      </c>
      <c r="W27" s="199">
        <f>V27/$C27</f>
        <v>0.8</v>
      </c>
      <c r="X27" s="195">
        <v>74</v>
      </c>
      <c r="Y27" s="197">
        <f>X27/$B27</f>
        <v>0.70476190476190481</v>
      </c>
      <c r="Z27" s="198">
        <v>53</v>
      </c>
      <c r="AA27" s="199">
        <f>Z27/$C27</f>
        <v>0.70666666666666667</v>
      </c>
      <c r="AB27" s="195">
        <v>96</v>
      </c>
      <c r="AC27" s="197">
        <f>AB27/$B27</f>
        <v>0.91428571428571426</v>
      </c>
      <c r="AD27" s="198">
        <v>64</v>
      </c>
      <c r="AE27" s="199">
        <f>AD27/$C27</f>
        <v>0.85333333333333339</v>
      </c>
      <c r="AF27" s="195">
        <v>100</v>
      </c>
      <c r="AG27" s="197">
        <f>AF27/$B27</f>
        <v>0.95238095238095233</v>
      </c>
      <c r="AH27" s="198">
        <v>75</v>
      </c>
      <c r="AI27" s="199">
        <f>AH27/$C27</f>
        <v>1</v>
      </c>
      <c r="AJ27" s="195">
        <v>90</v>
      </c>
      <c r="AK27" s="197">
        <f>AJ27/$B27</f>
        <v>0.8571428571428571</v>
      </c>
      <c r="AL27" s="198">
        <v>59</v>
      </c>
      <c r="AM27" s="199">
        <f>AL27/$C27</f>
        <v>0.78666666666666663</v>
      </c>
      <c r="AN27" s="195">
        <v>105</v>
      </c>
      <c r="AO27" s="197">
        <f>AN27/$B27</f>
        <v>1</v>
      </c>
      <c r="AP27" s="198">
        <v>75</v>
      </c>
      <c r="AQ27" s="199">
        <f>AP27/$C27</f>
        <v>1</v>
      </c>
      <c r="AR27" s="195">
        <v>78</v>
      </c>
      <c r="AS27" s="197">
        <f>AR27/$B27</f>
        <v>0.74285714285714288</v>
      </c>
      <c r="AT27" s="198">
        <v>26</v>
      </c>
      <c r="AU27" s="199">
        <f>AT27/$C27</f>
        <v>0.34666666666666668</v>
      </c>
    </row>
    <row r="28" spans="1:47" x14ac:dyDescent="0.3">
      <c r="A28" s="194" t="s">
        <v>379</v>
      </c>
      <c r="B28" s="195">
        <v>240</v>
      </c>
      <c r="C28" s="196">
        <v>150</v>
      </c>
      <c r="D28" s="195">
        <v>240</v>
      </c>
      <c r="E28" s="197">
        <f t="shared" ref="E28:E34" si="43">D28/$B28</f>
        <v>1</v>
      </c>
      <c r="F28" s="198">
        <v>150</v>
      </c>
      <c r="G28" s="199">
        <f t="shared" ref="G28:G34" si="44">F28/$C28</f>
        <v>1</v>
      </c>
      <c r="H28" s="195">
        <v>111</v>
      </c>
      <c r="I28" s="197">
        <f t="shared" ref="I28:I34" si="45">H28/$B28</f>
        <v>0.46250000000000002</v>
      </c>
      <c r="J28" s="198">
        <v>69</v>
      </c>
      <c r="K28" s="199">
        <f t="shared" ref="K28:K34" si="46">J28/$C28</f>
        <v>0.46</v>
      </c>
      <c r="L28" s="195">
        <v>193</v>
      </c>
      <c r="M28" s="197">
        <f t="shared" ref="M28:M34" si="47">L28/$B28</f>
        <v>0.8041666666666667</v>
      </c>
      <c r="N28" s="198">
        <v>101</v>
      </c>
      <c r="O28" s="199">
        <f t="shared" ref="O28:O34" si="48">N28/$C28</f>
        <v>0.67333333333333334</v>
      </c>
      <c r="P28" s="195">
        <v>240</v>
      </c>
      <c r="Q28" s="197">
        <f t="shared" ref="Q28:Q34" si="49">P28/$B28</f>
        <v>1</v>
      </c>
      <c r="R28" s="198">
        <v>150</v>
      </c>
      <c r="S28" s="199">
        <f t="shared" ref="S28:S34" si="50">R28/$C28</f>
        <v>1</v>
      </c>
      <c r="T28" s="195">
        <v>186</v>
      </c>
      <c r="U28" s="197">
        <f t="shared" ref="U28:U34" si="51">T28/$B28</f>
        <v>0.77500000000000002</v>
      </c>
      <c r="V28" s="198">
        <v>98</v>
      </c>
      <c r="W28" s="199">
        <f t="shared" ref="W28:W34" si="52">V28/$C28</f>
        <v>0.65333333333333332</v>
      </c>
      <c r="X28" s="195">
        <v>168</v>
      </c>
      <c r="Y28" s="197">
        <f t="shared" ref="Y28:Y34" si="53">X28/$B28</f>
        <v>0.7</v>
      </c>
      <c r="Z28" s="198">
        <v>105</v>
      </c>
      <c r="AA28" s="199">
        <f t="shared" ref="AA28:AA34" si="54">Z28/$C28</f>
        <v>0.7</v>
      </c>
      <c r="AB28" s="195">
        <v>196</v>
      </c>
      <c r="AC28" s="197">
        <f t="shared" ref="AC28:AC34" si="55">AB28/$B28</f>
        <v>0.81666666666666665</v>
      </c>
      <c r="AD28" s="198">
        <v>105</v>
      </c>
      <c r="AE28" s="199">
        <f t="shared" ref="AE28:AE34" si="56">AD28/$C28</f>
        <v>0.7</v>
      </c>
      <c r="AF28" s="195">
        <v>240</v>
      </c>
      <c r="AG28" s="197">
        <f t="shared" ref="AG28:AG34" si="57">AF28/$B28</f>
        <v>1</v>
      </c>
      <c r="AH28" s="198">
        <v>145</v>
      </c>
      <c r="AI28" s="199">
        <f t="shared" ref="AI28:AI34" si="58">AH28/$C28</f>
        <v>0.96666666666666667</v>
      </c>
      <c r="AJ28" s="195">
        <v>183</v>
      </c>
      <c r="AK28" s="197">
        <f t="shared" ref="AK28:AK34" si="59">AJ28/$B28</f>
        <v>0.76249999999999996</v>
      </c>
      <c r="AL28" s="198">
        <v>97</v>
      </c>
      <c r="AM28" s="199">
        <f t="shared" ref="AM28:AM34" si="60">AL28/$C28</f>
        <v>0.64666666666666661</v>
      </c>
      <c r="AN28" s="195">
        <v>240</v>
      </c>
      <c r="AO28" s="197">
        <f t="shared" ref="AO28:AO34" si="61">AN28/$B28</f>
        <v>1</v>
      </c>
      <c r="AP28" s="198">
        <v>150</v>
      </c>
      <c r="AQ28" s="199">
        <f t="shared" ref="AQ28:AQ34" si="62">AP28/$C28</f>
        <v>1</v>
      </c>
      <c r="AR28" s="195">
        <v>180</v>
      </c>
      <c r="AS28" s="197">
        <f t="shared" ref="AS28:AS34" si="63">AR28/$B28</f>
        <v>0.75</v>
      </c>
      <c r="AT28" s="198">
        <v>48</v>
      </c>
      <c r="AU28" s="199">
        <f t="shared" ref="AU28:AU34" si="64">AT28/$C28</f>
        <v>0.32</v>
      </c>
    </row>
    <row r="29" spans="1:47" x14ac:dyDescent="0.3">
      <c r="A29" s="194" t="s">
        <v>380</v>
      </c>
      <c r="B29" s="195">
        <v>240</v>
      </c>
      <c r="C29" s="196">
        <v>150</v>
      </c>
      <c r="D29" s="195">
        <v>130</v>
      </c>
      <c r="E29" s="197">
        <f t="shared" si="43"/>
        <v>0.54166666666666663</v>
      </c>
      <c r="F29" s="198">
        <v>75</v>
      </c>
      <c r="G29" s="199">
        <f t="shared" si="44"/>
        <v>0.5</v>
      </c>
      <c r="H29" s="195">
        <v>111</v>
      </c>
      <c r="I29" s="197">
        <f t="shared" si="45"/>
        <v>0.46250000000000002</v>
      </c>
      <c r="J29" s="198">
        <v>69</v>
      </c>
      <c r="K29" s="199">
        <f t="shared" si="46"/>
        <v>0.46</v>
      </c>
      <c r="L29" s="195">
        <v>193</v>
      </c>
      <c r="M29" s="197">
        <f t="shared" si="47"/>
        <v>0.8041666666666667</v>
      </c>
      <c r="N29" s="198">
        <v>101</v>
      </c>
      <c r="O29" s="199">
        <f t="shared" si="48"/>
        <v>0.67333333333333334</v>
      </c>
      <c r="P29" s="195">
        <v>130</v>
      </c>
      <c r="Q29" s="197">
        <f t="shared" si="49"/>
        <v>0.54166666666666663</v>
      </c>
      <c r="R29" s="198">
        <v>75</v>
      </c>
      <c r="S29" s="199">
        <f t="shared" si="50"/>
        <v>0.5</v>
      </c>
      <c r="T29" s="195">
        <v>114</v>
      </c>
      <c r="U29" s="197">
        <f t="shared" si="51"/>
        <v>0.47499999999999998</v>
      </c>
      <c r="V29" s="198">
        <v>57</v>
      </c>
      <c r="W29" s="199">
        <f t="shared" si="52"/>
        <v>0.38</v>
      </c>
      <c r="X29" s="195">
        <v>168</v>
      </c>
      <c r="Y29" s="197">
        <f t="shared" si="53"/>
        <v>0.7</v>
      </c>
      <c r="Z29" s="198">
        <v>105</v>
      </c>
      <c r="AA29" s="199">
        <f t="shared" si="54"/>
        <v>0.7</v>
      </c>
      <c r="AB29" s="195">
        <v>120</v>
      </c>
      <c r="AC29" s="197">
        <f t="shared" si="55"/>
        <v>0.5</v>
      </c>
      <c r="AD29" s="198">
        <v>61</v>
      </c>
      <c r="AE29" s="199">
        <f t="shared" si="56"/>
        <v>0.40666666666666668</v>
      </c>
      <c r="AF29" s="195">
        <v>130</v>
      </c>
      <c r="AG29" s="197">
        <f t="shared" si="57"/>
        <v>0.54166666666666663</v>
      </c>
      <c r="AH29" s="198">
        <v>75</v>
      </c>
      <c r="AI29" s="199">
        <f t="shared" si="58"/>
        <v>0.5</v>
      </c>
      <c r="AJ29" s="195">
        <v>92</v>
      </c>
      <c r="AK29" s="197">
        <f t="shared" si="59"/>
        <v>0.38333333333333336</v>
      </c>
      <c r="AL29" s="198">
        <v>49</v>
      </c>
      <c r="AM29" s="199">
        <f t="shared" si="60"/>
        <v>0.32666666666666666</v>
      </c>
      <c r="AN29" s="195">
        <v>130</v>
      </c>
      <c r="AO29" s="197">
        <f t="shared" si="61"/>
        <v>0.54166666666666663</v>
      </c>
      <c r="AP29" s="198">
        <v>75</v>
      </c>
      <c r="AQ29" s="199">
        <f t="shared" si="62"/>
        <v>0.5</v>
      </c>
      <c r="AR29" s="195">
        <v>98</v>
      </c>
      <c r="AS29" s="197">
        <f t="shared" si="63"/>
        <v>0.40833333333333333</v>
      </c>
      <c r="AT29" s="198">
        <v>30</v>
      </c>
      <c r="AU29" s="199">
        <f t="shared" si="64"/>
        <v>0.2</v>
      </c>
    </row>
    <row r="30" spans="1:47" x14ac:dyDescent="0.3">
      <c r="A30" s="194" t="s">
        <v>381</v>
      </c>
      <c r="B30" s="195">
        <v>240</v>
      </c>
      <c r="C30" s="196">
        <v>150</v>
      </c>
      <c r="D30" s="195">
        <v>65</v>
      </c>
      <c r="E30" s="197">
        <f t="shared" si="43"/>
        <v>0.27083333333333331</v>
      </c>
      <c r="F30" s="198">
        <v>45</v>
      </c>
      <c r="G30" s="199">
        <f t="shared" si="44"/>
        <v>0.3</v>
      </c>
      <c r="H30" s="195">
        <v>111</v>
      </c>
      <c r="I30" s="197">
        <f t="shared" si="45"/>
        <v>0.46250000000000002</v>
      </c>
      <c r="J30" s="198">
        <v>69</v>
      </c>
      <c r="K30" s="199">
        <f t="shared" si="46"/>
        <v>0.46</v>
      </c>
      <c r="L30" s="195">
        <v>193</v>
      </c>
      <c r="M30" s="197">
        <f t="shared" si="47"/>
        <v>0.8041666666666667</v>
      </c>
      <c r="N30" s="198">
        <v>101</v>
      </c>
      <c r="O30" s="199">
        <f t="shared" si="48"/>
        <v>0.67333333333333334</v>
      </c>
      <c r="P30" s="195">
        <v>65</v>
      </c>
      <c r="Q30" s="197">
        <f t="shared" si="49"/>
        <v>0.27083333333333331</v>
      </c>
      <c r="R30" s="198">
        <v>45</v>
      </c>
      <c r="S30" s="199">
        <f t="shared" si="50"/>
        <v>0.3</v>
      </c>
      <c r="T30" s="195">
        <v>58</v>
      </c>
      <c r="U30" s="197">
        <f t="shared" si="51"/>
        <v>0.24166666666666667</v>
      </c>
      <c r="V30" s="198">
        <v>30</v>
      </c>
      <c r="W30" s="199">
        <f t="shared" si="52"/>
        <v>0.2</v>
      </c>
      <c r="X30" s="195">
        <v>168</v>
      </c>
      <c r="Y30" s="197">
        <f t="shared" si="53"/>
        <v>0.7</v>
      </c>
      <c r="Z30" s="198">
        <v>105</v>
      </c>
      <c r="AA30" s="199">
        <f t="shared" si="54"/>
        <v>0.7</v>
      </c>
      <c r="AB30" s="195">
        <v>60</v>
      </c>
      <c r="AC30" s="197">
        <f t="shared" si="55"/>
        <v>0.25</v>
      </c>
      <c r="AD30" s="198">
        <v>31</v>
      </c>
      <c r="AE30" s="199">
        <f t="shared" si="56"/>
        <v>0.20666666666666667</v>
      </c>
      <c r="AF30" s="195">
        <v>65</v>
      </c>
      <c r="AG30" s="197">
        <f t="shared" si="57"/>
        <v>0.27083333333333331</v>
      </c>
      <c r="AH30" s="198">
        <v>45</v>
      </c>
      <c r="AI30" s="199">
        <f t="shared" si="58"/>
        <v>0.3</v>
      </c>
      <c r="AJ30" s="195">
        <v>46</v>
      </c>
      <c r="AK30" s="197">
        <f t="shared" si="59"/>
        <v>0.19166666666666668</v>
      </c>
      <c r="AL30" s="198">
        <v>25</v>
      </c>
      <c r="AM30" s="199">
        <f t="shared" si="60"/>
        <v>0.16666666666666666</v>
      </c>
      <c r="AN30" s="195">
        <v>65</v>
      </c>
      <c r="AO30" s="197">
        <f t="shared" si="61"/>
        <v>0.27083333333333331</v>
      </c>
      <c r="AP30" s="198">
        <v>45</v>
      </c>
      <c r="AQ30" s="199">
        <f t="shared" si="62"/>
        <v>0.3</v>
      </c>
      <c r="AR30" s="195">
        <v>48</v>
      </c>
      <c r="AS30" s="197">
        <f t="shared" si="63"/>
        <v>0.2</v>
      </c>
      <c r="AT30" s="198">
        <v>30</v>
      </c>
      <c r="AU30" s="199">
        <f t="shared" si="64"/>
        <v>0.2</v>
      </c>
    </row>
    <row r="31" spans="1:47" s="244" customFormat="1" x14ac:dyDescent="0.3">
      <c r="A31" s="238" t="s">
        <v>323</v>
      </c>
      <c r="B31" s="239">
        <v>130</v>
      </c>
      <c r="C31" s="240">
        <v>75</v>
      </c>
      <c r="D31" s="239">
        <v>130</v>
      </c>
      <c r="E31" s="241">
        <f t="shared" si="43"/>
        <v>1</v>
      </c>
      <c r="F31" s="242">
        <v>75</v>
      </c>
      <c r="G31" s="243">
        <f t="shared" si="44"/>
        <v>1</v>
      </c>
      <c r="H31" s="239">
        <v>60</v>
      </c>
      <c r="I31" s="241">
        <f t="shared" si="45"/>
        <v>0.46153846153846156</v>
      </c>
      <c r="J31" s="242">
        <v>35</v>
      </c>
      <c r="K31" s="243">
        <f t="shared" si="46"/>
        <v>0.46666666666666667</v>
      </c>
      <c r="L31" s="239">
        <v>117</v>
      </c>
      <c r="M31" s="241">
        <f t="shared" si="47"/>
        <v>0.9</v>
      </c>
      <c r="N31" s="242">
        <v>58</v>
      </c>
      <c r="O31" s="243">
        <f t="shared" si="48"/>
        <v>0.77333333333333332</v>
      </c>
      <c r="P31" s="239">
        <v>130</v>
      </c>
      <c r="Q31" s="241">
        <f t="shared" si="49"/>
        <v>1</v>
      </c>
      <c r="R31" s="242">
        <v>75</v>
      </c>
      <c r="S31" s="243">
        <f t="shared" si="50"/>
        <v>1</v>
      </c>
      <c r="T31" s="239">
        <v>114</v>
      </c>
      <c r="U31" s="241">
        <f t="shared" si="51"/>
        <v>0.87692307692307692</v>
      </c>
      <c r="V31" s="242">
        <v>57</v>
      </c>
      <c r="W31" s="243">
        <f t="shared" si="52"/>
        <v>0.76</v>
      </c>
      <c r="X31" s="239">
        <v>91</v>
      </c>
      <c r="Y31" s="241">
        <f t="shared" si="53"/>
        <v>0.7</v>
      </c>
      <c r="Z31" s="242">
        <v>53</v>
      </c>
      <c r="AA31" s="243">
        <f t="shared" si="54"/>
        <v>0.70666666666666667</v>
      </c>
      <c r="AB31" s="239">
        <v>120</v>
      </c>
      <c r="AC31" s="241">
        <f t="shared" si="55"/>
        <v>0.92307692307692313</v>
      </c>
      <c r="AD31" s="242">
        <v>61</v>
      </c>
      <c r="AE31" s="243">
        <f t="shared" si="56"/>
        <v>0.81333333333333335</v>
      </c>
      <c r="AF31" s="239">
        <v>130</v>
      </c>
      <c r="AG31" s="241">
        <f t="shared" si="57"/>
        <v>1</v>
      </c>
      <c r="AH31" s="242">
        <v>75</v>
      </c>
      <c r="AI31" s="243">
        <f t="shared" si="58"/>
        <v>1</v>
      </c>
      <c r="AJ31" s="239">
        <v>112</v>
      </c>
      <c r="AK31" s="241">
        <f t="shared" si="59"/>
        <v>0.86153846153846159</v>
      </c>
      <c r="AL31" s="242">
        <v>56</v>
      </c>
      <c r="AM31" s="243">
        <f t="shared" si="60"/>
        <v>0.7466666666666667</v>
      </c>
      <c r="AN31" s="239">
        <v>130</v>
      </c>
      <c r="AO31" s="241">
        <f t="shared" si="61"/>
        <v>1</v>
      </c>
      <c r="AP31" s="242">
        <v>75</v>
      </c>
      <c r="AQ31" s="243">
        <f t="shared" si="62"/>
        <v>1</v>
      </c>
      <c r="AR31" s="239">
        <v>98</v>
      </c>
      <c r="AS31" s="241">
        <f t="shared" si="63"/>
        <v>0.75384615384615383</v>
      </c>
      <c r="AT31" s="242">
        <v>20</v>
      </c>
      <c r="AU31" s="243">
        <f t="shared" si="64"/>
        <v>0.26666666666666666</v>
      </c>
    </row>
    <row r="32" spans="1:47" s="251" customFormat="1" x14ac:dyDescent="0.3">
      <c r="A32" s="245" t="s">
        <v>324</v>
      </c>
      <c r="B32" s="246">
        <v>65</v>
      </c>
      <c r="C32" s="247">
        <v>45</v>
      </c>
      <c r="D32" s="246">
        <v>65</v>
      </c>
      <c r="E32" s="248">
        <f t="shared" si="43"/>
        <v>1</v>
      </c>
      <c r="F32" s="249">
        <v>45</v>
      </c>
      <c r="G32" s="250">
        <f t="shared" si="44"/>
        <v>1</v>
      </c>
      <c r="H32" s="246">
        <v>30</v>
      </c>
      <c r="I32" s="248">
        <f t="shared" si="45"/>
        <v>0.46153846153846156</v>
      </c>
      <c r="J32" s="249">
        <v>21</v>
      </c>
      <c r="K32" s="250">
        <f t="shared" si="46"/>
        <v>0.46666666666666667</v>
      </c>
      <c r="L32" s="246">
        <v>59</v>
      </c>
      <c r="M32" s="248">
        <f t="shared" si="47"/>
        <v>0.90769230769230769</v>
      </c>
      <c r="N32" s="249">
        <v>30</v>
      </c>
      <c r="O32" s="250">
        <f t="shared" si="48"/>
        <v>0.66666666666666663</v>
      </c>
      <c r="P32" s="246">
        <v>65</v>
      </c>
      <c r="Q32" s="248">
        <f t="shared" si="49"/>
        <v>1</v>
      </c>
      <c r="R32" s="249">
        <v>45</v>
      </c>
      <c r="S32" s="250">
        <f t="shared" si="50"/>
        <v>1</v>
      </c>
      <c r="T32" s="246">
        <v>58</v>
      </c>
      <c r="U32" s="248">
        <f t="shared" si="51"/>
        <v>0.89230769230769236</v>
      </c>
      <c r="V32" s="249">
        <v>30</v>
      </c>
      <c r="W32" s="250">
        <f t="shared" si="52"/>
        <v>0.66666666666666663</v>
      </c>
      <c r="X32" s="246">
        <v>46</v>
      </c>
      <c r="Y32" s="248">
        <f t="shared" si="53"/>
        <v>0.70769230769230773</v>
      </c>
      <c r="Z32" s="249">
        <v>32</v>
      </c>
      <c r="AA32" s="250">
        <f t="shared" si="54"/>
        <v>0.71111111111111114</v>
      </c>
      <c r="AB32" s="246">
        <v>60</v>
      </c>
      <c r="AC32" s="248">
        <f t="shared" si="55"/>
        <v>0.92307692307692313</v>
      </c>
      <c r="AD32" s="249">
        <v>31</v>
      </c>
      <c r="AE32" s="250">
        <f t="shared" si="56"/>
        <v>0.68888888888888888</v>
      </c>
      <c r="AF32" s="246">
        <v>65</v>
      </c>
      <c r="AG32" s="248">
        <f t="shared" si="57"/>
        <v>1</v>
      </c>
      <c r="AH32" s="249">
        <v>0</v>
      </c>
      <c r="AI32" s="250">
        <f t="shared" si="58"/>
        <v>0</v>
      </c>
      <c r="AJ32" s="246">
        <v>57</v>
      </c>
      <c r="AK32" s="248">
        <f t="shared" si="59"/>
        <v>0.87692307692307692</v>
      </c>
      <c r="AL32" s="249">
        <v>29</v>
      </c>
      <c r="AM32" s="250">
        <f t="shared" si="60"/>
        <v>0.64444444444444449</v>
      </c>
      <c r="AN32" s="246">
        <v>65</v>
      </c>
      <c r="AO32" s="248">
        <f t="shared" si="61"/>
        <v>1</v>
      </c>
      <c r="AP32" s="249">
        <v>45</v>
      </c>
      <c r="AQ32" s="250">
        <f t="shared" si="62"/>
        <v>1</v>
      </c>
      <c r="AR32" s="246">
        <v>40</v>
      </c>
      <c r="AS32" s="248">
        <f t="shared" si="63"/>
        <v>0.61538461538461542</v>
      </c>
      <c r="AT32" s="249">
        <v>20</v>
      </c>
      <c r="AU32" s="250">
        <f t="shared" si="64"/>
        <v>0.44444444444444442</v>
      </c>
    </row>
    <row r="33" spans="1:47" x14ac:dyDescent="0.3">
      <c r="A33" s="194" t="s">
        <v>325</v>
      </c>
      <c r="B33" s="195">
        <v>60</v>
      </c>
      <c r="C33" s="196">
        <v>40</v>
      </c>
      <c r="D33" s="195">
        <v>60</v>
      </c>
      <c r="E33" s="197">
        <f t="shared" si="43"/>
        <v>1</v>
      </c>
      <c r="F33" s="198">
        <v>40</v>
      </c>
      <c r="G33" s="199">
        <f t="shared" si="44"/>
        <v>1</v>
      </c>
      <c r="H33" s="195">
        <v>28</v>
      </c>
      <c r="I33" s="197">
        <f t="shared" si="45"/>
        <v>0.46666666666666667</v>
      </c>
      <c r="J33" s="198">
        <v>19</v>
      </c>
      <c r="K33" s="199">
        <f t="shared" si="46"/>
        <v>0.47499999999999998</v>
      </c>
      <c r="L33" s="195">
        <v>54</v>
      </c>
      <c r="M33" s="197">
        <f t="shared" si="47"/>
        <v>0.9</v>
      </c>
      <c r="N33" s="198">
        <v>26</v>
      </c>
      <c r="O33" s="199">
        <f t="shared" si="48"/>
        <v>0.65</v>
      </c>
      <c r="P33" s="195">
        <v>60</v>
      </c>
      <c r="Q33" s="197">
        <f t="shared" si="49"/>
        <v>1</v>
      </c>
      <c r="R33" s="198">
        <v>40</v>
      </c>
      <c r="S33" s="199">
        <f t="shared" si="50"/>
        <v>1</v>
      </c>
      <c r="T33" s="195">
        <v>54</v>
      </c>
      <c r="U33" s="197">
        <f t="shared" si="51"/>
        <v>0.9</v>
      </c>
      <c r="V33" s="198">
        <v>25</v>
      </c>
      <c r="W33" s="199">
        <f t="shared" si="52"/>
        <v>0.625</v>
      </c>
      <c r="X33" s="195">
        <v>42</v>
      </c>
      <c r="Y33" s="197">
        <f t="shared" si="53"/>
        <v>0.7</v>
      </c>
      <c r="Z33" s="198">
        <v>28</v>
      </c>
      <c r="AA33" s="199">
        <f t="shared" si="54"/>
        <v>0.7</v>
      </c>
      <c r="AB33" s="195">
        <v>56</v>
      </c>
      <c r="AC33" s="197">
        <f t="shared" si="55"/>
        <v>0.93333333333333335</v>
      </c>
      <c r="AD33" s="198">
        <v>27</v>
      </c>
      <c r="AE33" s="199">
        <f t="shared" si="56"/>
        <v>0.67500000000000004</v>
      </c>
      <c r="AF33" s="195">
        <v>60</v>
      </c>
      <c r="AG33" s="197">
        <f t="shared" si="57"/>
        <v>1</v>
      </c>
      <c r="AH33" s="198">
        <v>0</v>
      </c>
      <c r="AI33" s="199">
        <f t="shared" si="58"/>
        <v>0</v>
      </c>
      <c r="AJ33" s="195">
        <v>52</v>
      </c>
      <c r="AK33" s="197">
        <f t="shared" si="59"/>
        <v>0.8666666666666667</v>
      </c>
      <c r="AL33" s="198">
        <v>25</v>
      </c>
      <c r="AM33" s="199">
        <f t="shared" si="60"/>
        <v>0.625</v>
      </c>
      <c r="AN33" s="195">
        <v>60</v>
      </c>
      <c r="AO33" s="197">
        <f t="shared" si="61"/>
        <v>1</v>
      </c>
      <c r="AP33" s="198">
        <v>40</v>
      </c>
      <c r="AQ33" s="199">
        <f t="shared" si="62"/>
        <v>1</v>
      </c>
      <c r="AR33" s="195">
        <v>40</v>
      </c>
      <c r="AS33" s="197">
        <f t="shared" si="63"/>
        <v>0.66666666666666663</v>
      </c>
      <c r="AT33" s="198">
        <v>20</v>
      </c>
      <c r="AU33" s="199">
        <f t="shared" si="64"/>
        <v>0.5</v>
      </c>
    </row>
    <row r="34" spans="1:47" ht="14.5" thickBot="1" x14ac:dyDescent="0.35">
      <c r="A34" s="194" t="s">
        <v>326</v>
      </c>
      <c r="B34" s="200">
        <v>45</v>
      </c>
      <c r="C34" s="201">
        <v>35</v>
      </c>
      <c r="D34" s="200">
        <v>45</v>
      </c>
      <c r="E34" s="202">
        <f t="shared" si="43"/>
        <v>1</v>
      </c>
      <c r="F34" s="203">
        <v>35</v>
      </c>
      <c r="G34" s="204">
        <f t="shared" si="44"/>
        <v>1</v>
      </c>
      <c r="H34" s="200">
        <v>21</v>
      </c>
      <c r="I34" s="202">
        <f t="shared" si="45"/>
        <v>0.46666666666666667</v>
      </c>
      <c r="J34" s="203">
        <v>17</v>
      </c>
      <c r="K34" s="204">
        <f t="shared" si="46"/>
        <v>0.48571428571428571</v>
      </c>
      <c r="L34" s="200">
        <v>45</v>
      </c>
      <c r="M34" s="202">
        <f t="shared" si="47"/>
        <v>1</v>
      </c>
      <c r="N34" s="203">
        <v>35</v>
      </c>
      <c r="O34" s="204">
        <f t="shared" si="48"/>
        <v>1</v>
      </c>
      <c r="P34" s="200">
        <v>45</v>
      </c>
      <c r="Q34" s="202">
        <f t="shared" si="49"/>
        <v>1</v>
      </c>
      <c r="R34" s="203">
        <v>35</v>
      </c>
      <c r="S34" s="204">
        <f t="shared" si="50"/>
        <v>1</v>
      </c>
      <c r="T34" s="200">
        <v>45</v>
      </c>
      <c r="U34" s="202">
        <f t="shared" si="51"/>
        <v>1</v>
      </c>
      <c r="V34" s="203">
        <v>35</v>
      </c>
      <c r="W34" s="204">
        <f t="shared" si="52"/>
        <v>1</v>
      </c>
      <c r="X34" s="200">
        <v>32</v>
      </c>
      <c r="Y34" s="202">
        <f t="shared" si="53"/>
        <v>0.71111111111111114</v>
      </c>
      <c r="Z34" s="203">
        <v>25</v>
      </c>
      <c r="AA34" s="204">
        <f t="shared" si="54"/>
        <v>0.7142857142857143</v>
      </c>
      <c r="AB34" s="200">
        <v>45</v>
      </c>
      <c r="AC34" s="202">
        <f t="shared" si="55"/>
        <v>1</v>
      </c>
      <c r="AD34" s="203">
        <v>35</v>
      </c>
      <c r="AE34" s="204">
        <f t="shared" si="56"/>
        <v>1</v>
      </c>
      <c r="AF34" s="200">
        <v>45</v>
      </c>
      <c r="AG34" s="202">
        <f t="shared" si="57"/>
        <v>1</v>
      </c>
      <c r="AH34" s="203">
        <v>35</v>
      </c>
      <c r="AI34" s="204">
        <f t="shared" si="58"/>
        <v>1</v>
      </c>
      <c r="AJ34" s="200">
        <v>45</v>
      </c>
      <c r="AK34" s="202">
        <f t="shared" si="59"/>
        <v>1</v>
      </c>
      <c r="AL34" s="203">
        <v>35</v>
      </c>
      <c r="AM34" s="204">
        <f t="shared" si="60"/>
        <v>1</v>
      </c>
      <c r="AN34" s="200">
        <v>45</v>
      </c>
      <c r="AO34" s="202">
        <f t="shared" si="61"/>
        <v>1</v>
      </c>
      <c r="AP34" s="203">
        <v>35</v>
      </c>
      <c r="AQ34" s="204">
        <f t="shared" si="62"/>
        <v>1</v>
      </c>
      <c r="AR34" s="200">
        <v>34</v>
      </c>
      <c r="AS34" s="202">
        <f t="shared" si="63"/>
        <v>0.75555555555555554</v>
      </c>
      <c r="AT34" s="203">
        <v>26</v>
      </c>
      <c r="AU34" s="204">
        <f t="shared" si="64"/>
        <v>0.74285714285714288</v>
      </c>
    </row>
    <row r="36" spans="1:47" x14ac:dyDescent="0.3">
      <c r="B36" s="207">
        <f>B6-B27</f>
        <v>0</v>
      </c>
      <c r="C36" s="207">
        <f t="shared" ref="C36:AT41" si="65">C6-C27</f>
        <v>0</v>
      </c>
      <c r="D36" s="207">
        <f t="shared" si="65"/>
        <v>0</v>
      </c>
      <c r="E36" s="207"/>
      <c r="F36" s="207">
        <f t="shared" si="65"/>
        <v>0</v>
      </c>
      <c r="G36" s="207"/>
      <c r="H36" s="207">
        <f t="shared" si="65"/>
        <v>0</v>
      </c>
      <c r="I36" s="207"/>
      <c r="J36" s="207">
        <f t="shared" si="65"/>
        <v>0</v>
      </c>
      <c r="K36" s="207"/>
      <c r="L36" s="207">
        <f t="shared" si="65"/>
        <v>0</v>
      </c>
      <c r="M36" s="207"/>
      <c r="N36" s="207">
        <f t="shared" si="65"/>
        <v>0</v>
      </c>
      <c r="O36" s="207"/>
      <c r="P36" s="207">
        <f t="shared" si="65"/>
        <v>0</v>
      </c>
      <c r="Q36" s="207"/>
      <c r="R36" s="207">
        <f t="shared" si="65"/>
        <v>0</v>
      </c>
      <c r="S36" s="207"/>
      <c r="T36" s="207">
        <f t="shared" si="65"/>
        <v>0</v>
      </c>
      <c r="U36" s="207"/>
      <c r="V36" s="207">
        <f t="shared" si="65"/>
        <v>0</v>
      </c>
      <c r="W36" s="207"/>
      <c r="X36" s="207">
        <f t="shared" si="65"/>
        <v>0</v>
      </c>
      <c r="Y36" s="207"/>
      <c r="Z36" s="207">
        <f t="shared" si="65"/>
        <v>0</v>
      </c>
      <c r="AA36" s="207"/>
      <c r="AB36" s="207">
        <f t="shared" si="65"/>
        <v>9</v>
      </c>
      <c r="AC36" s="207"/>
      <c r="AD36" s="207">
        <f t="shared" si="65"/>
        <v>9</v>
      </c>
      <c r="AE36" s="207"/>
      <c r="AF36" s="207">
        <f t="shared" si="65"/>
        <v>0</v>
      </c>
      <c r="AG36" s="207"/>
      <c r="AH36" s="207">
        <f t="shared" si="65"/>
        <v>0</v>
      </c>
      <c r="AI36" s="207"/>
      <c r="AJ36" s="207">
        <f t="shared" si="65"/>
        <v>0</v>
      </c>
      <c r="AK36" s="207"/>
      <c r="AL36" s="207">
        <f t="shared" si="65"/>
        <v>0</v>
      </c>
      <c r="AM36" s="207"/>
      <c r="AN36" s="207">
        <f t="shared" si="65"/>
        <v>0</v>
      </c>
      <c r="AO36" s="207"/>
      <c r="AP36" s="207">
        <f t="shared" si="65"/>
        <v>0</v>
      </c>
      <c r="AQ36" s="207"/>
      <c r="AR36" s="207">
        <f t="shared" si="65"/>
        <v>0</v>
      </c>
      <c r="AS36" s="207"/>
      <c r="AT36" s="207">
        <f t="shared" si="65"/>
        <v>0</v>
      </c>
      <c r="AU36" s="207"/>
    </row>
    <row r="37" spans="1:47" x14ac:dyDescent="0.3">
      <c r="B37" s="207">
        <f t="shared" ref="B37:P43" si="66">B7-B28</f>
        <v>0</v>
      </c>
      <c r="C37" s="207">
        <f t="shared" si="66"/>
        <v>0</v>
      </c>
      <c r="D37" s="207">
        <f t="shared" si="66"/>
        <v>0</v>
      </c>
      <c r="E37" s="207"/>
      <c r="F37" s="207">
        <f t="shared" si="66"/>
        <v>0</v>
      </c>
      <c r="G37" s="207"/>
      <c r="H37" s="207">
        <f t="shared" si="66"/>
        <v>0</v>
      </c>
      <c r="I37" s="207"/>
      <c r="J37" s="207">
        <f t="shared" si="66"/>
        <v>0</v>
      </c>
      <c r="K37" s="207"/>
      <c r="L37" s="207">
        <f t="shared" si="66"/>
        <v>0</v>
      </c>
      <c r="M37" s="207"/>
      <c r="N37" s="207">
        <f t="shared" si="66"/>
        <v>0</v>
      </c>
      <c r="O37" s="207"/>
      <c r="P37" s="207">
        <f t="shared" si="66"/>
        <v>0</v>
      </c>
      <c r="Q37" s="207"/>
      <c r="R37" s="207">
        <f t="shared" si="65"/>
        <v>0</v>
      </c>
      <c r="S37" s="207"/>
      <c r="T37" s="207">
        <f t="shared" si="65"/>
        <v>0</v>
      </c>
      <c r="U37" s="207"/>
      <c r="V37" s="207">
        <f t="shared" si="65"/>
        <v>0</v>
      </c>
      <c r="W37" s="207"/>
      <c r="X37" s="207">
        <f t="shared" si="65"/>
        <v>0</v>
      </c>
      <c r="Y37" s="207"/>
      <c r="Z37" s="207">
        <f t="shared" si="65"/>
        <v>0</v>
      </c>
      <c r="AA37" s="207"/>
      <c r="AB37" s="207">
        <f t="shared" si="65"/>
        <v>26</v>
      </c>
      <c r="AC37" s="207"/>
      <c r="AD37" s="207">
        <f t="shared" si="65"/>
        <v>14</v>
      </c>
      <c r="AE37" s="207"/>
      <c r="AF37" s="207">
        <f t="shared" si="65"/>
        <v>0</v>
      </c>
      <c r="AG37" s="207"/>
      <c r="AH37" s="207">
        <f t="shared" si="65"/>
        <v>0</v>
      </c>
      <c r="AI37" s="207"/>
      <c r="AJ37" s="207">
        <f t="shared" si="65"/>
        <v>0</v>
      </c>
      <c r="AK37" s="207"/>
      <c r="AL37" s="207">
        <f t="shared" si="65"/>
        <v>0</v>
      </c>
      <c r="AM37" s="207"/>
      <c r="AN37" s="207">
        <f t="shared" si="65"/>
        <v>0</v>
      </c>
      <c r="AO37" s="207"/>
      <c r="AP37" s="207">
        <f t="shared" si="65"/>
        <v>0</v>
      </c>
      <c r="AQ37" s="207"/>
      <c r="AR37" s="207">
        <f t="shared" si="65"/>
        <v>0</v>
      </c>
      <c r="AS37" s="207"/>
      <c r="AT37" s="207">
        <f t="shared" si="65"/>
        <v>0</v>
      </c>
      <c r="AU37" s="207"/>
    </row>
    <row r="38" spans="1:47" x14ac:dyDescent="0.3">
      <c r="B38" s="207">
        <f t="shared" si="66"/>
        <v>0</v>
      </c>
      <c r="C38" s="207">
        <f t="shared" si="65"/>
        <v>0</v>
      </c>
      <c r="D38" s="207">
        <f t="shared" si="65"/>
        <v>0</v>
      </c>
      <c r="E38" s="207"/>
      <c r="F38" s="207">
        <f t="shared" si="65"/>
        <v>0</v>
      </c>
      <c r="G38" s="207"/>
      <c r="H38" s="207">
        <f t="shared" si="65"/>
        <v>0</v>
      </c>
      <c r="I38" s="207"/>
      <c r="J38" s="207">
        <f t="shared" si="65"/>
        <v>0</v>
      </c>
      <c r="K38" s="207"/>
      <c r="L38" s="207">
        <f t="shared" si="65"/>
        <v>0</v>
      </c>
      <c r="M38" s="207"/>
      <c r="N38" s="207">
        <f t="shared" si="65"/>
        <v>0</v>
      </c>
      <c r="O38" s="207"/>
      <c r="P38" s="207">
        <f t="shared" si="65"/>
        <v>0</v>
      </c>
      <c r="Q38" s="207"/>
      <c r="R38" s="207">
        <f t="shared" si="65"/>
        <v>0</v>
      </c>
      <c r="S38" s="207"/>
      <c r="T38" s="207">
        <f t="shared" si="65"/>
        <v>0</v>
      </c>
      <c r="U38" s="207"/>
      <c r="V38" s="207">
        <f t="shared" si="65"/>
        <v>0</v>
      </c>
      <c r="W38" s="207"/>
      <c r="X38" s="207">
        <f t="shared" si="65"/>
        <v>0</v>
      </c>
      <c r="Y38" s="207"/>
      <c r="Z38" s="207">
        <f t="shared" si="65"/>
        <v>0</v>
      </c>
      <c r="AA38" s="207"/>
      <c r="AB38" s="207">
        <f t="shared" si="65"/>
        <v>10</v>
      </c>
      <c r="AC38" s="207"/>
      <c r="AD38" s="207">
        <f t="shared" si="65"/>
        <v>8</v>
      </c>
      <c r="AE38" s="207"/>
      <c r="AF38" s="207">
        <f t="shared" si="65"/>
        <v>0</v>
      </c>
      <c r="AG38" s="207"/>
      <c r="AH38" s="207">
        <f t="shared" si="65"/>
        <v>0</v>
      </c>
      <c r="AI38" s="207"/>
      <c r="AJ38" s="207">
        <f t="shared" si="65"/>
        <v>0</v>
      </c>
      <c r="AK38" s="207"/>
      <c r="AL38" s="207">
        <f t="shared" si="65"/>
        <v>0</v>
      </c>
      <c r="AM38" s="207"/>
      <c r="AN38" s="207">
        <f t="shared" si="65"/>
        <v>0</v>
      </c>
      <c r="AO38" s="207"/>
      <c r="AP38" s="207">
        <f t="shared" si="65"/>
        <v>0</v>
      </c>
      <c r="AQ38" s="207"/>
      <c r="AR38" s="207">
        <f t="shared" si="65"/>
        <v>0</v>
      </c>
      <c r="AS38" s="207"/>
      <c r="AT38" s="207">
        <f t="shared" si="65"/>
        <v>0</v>
      </c>
      <c r="AU38" s="207"/>
    </row>
    <row r="39" spans="1:47" x14ac:dyDescent="0.3">
      <c r="B39" s="207">
        <f t="shared" si="66"/>
        <v>0</v>
      </c>
      <c r="C39" s="207">
        <f t="shared" si="65"/>
        <v>0</v>
      </c>
      <c r="D39" s="207">
        <f t="shared" si="65"/>
        <v>0</v>
      </c>
      <c r="E39" s="207"/>
      <c r="F39" s="207">
        <f t="shared" si="65"/>
        <v>0</v>
      </c>
      <c r="G39" s="207"/>
      <c r="H39" s="207">
        <f t="shared" si="65"/>
        <v>0</v>
      </c>
      <c r="I39" s="207"/>
      <c r="J39" s="207">
        <f t="shared" si="65"/>
        <v>0</v>
      </c>
      <c r="K39" s="207"/>
      <c r="L39" s="207">
        <f t="shared" si="65"/>
        <v>0</v>
      </c>
      <c r="M39" s="207"/>
      <c r="N39" s="207">
        <f t="shared" si="65"/>
        <v>0</v>
      </c>
      <c r="O39" s="207"/>
      <c r="P39" s="207">
        <f t="shared" si="65"/>
        <v>0</v>
      </c>
      <c r="Q39" s="207"/>
      <c r="R39" s="207">
        <f t="shared" si="65"/>
        <v>0</v>
      </c>
      <c r="S39" s="207"/>
      <c r="T39" s="207">
        <f t="shared" si="65"/>
        <v>0</v>
      </c>
      <c r="U39" s="207"/>
      <c r="V39" s="207">
        <f t="shared" si="65"/>
        <v>0</v>
      </c>
      <c r="W39" s="207"/>
      <c r="X39" s="207">
        <f t="shared" si="65"/>
        <v>0</v>
      </c>
      <c r="Y39" s="207"/>
      <c r="Z39" s="207">
        <f t="shared" si="65"/>
        <v>0</v>
      </c>
      <c r="AA39" s="207"/>
      <c r="AB39" s="207">
        <f t="shared" si="65"/>
        <v>5</v>
      </c>
      <c r="AC39" s="207"/>
      <c r="AD39" s="207">
        <f t="shared" si="65"/>
        <v>5</v>
      </c>
      <c r="AE39" s="207"/>
      <c r="AF39" s="207">
        <f t="shared" si="65"/>
        <v>0</v>
      </c>
      <c r="AG39" s="207"/>
      <c r="AH39" s="207">
        <f t="shared" si="65"/>
        <v>0</v>
      </c>
      <c r="AI39" s="207"/>
      <c r="AJ39" s="207">
        <f t="shared" si="65"/>
        <v>0</v>
      </c>
      <c r="AK39" s="207"/>
      <c r="AL39" s="207">
        <f t="shared" si="65"/>
        <v>0</v>
      </c>
      <c r="AM39" s="207"/>
      <c r="AN39" s="207">
        <f t="shared" si="65"/>
        <v>0</v>
      </c>
      <c r="AO39" s="207"/>
      <c r="AP39" s="207">
        <f t="shared" si="65"/>
        <v>0</v>
      </c>
      <c r="AQ39" s="207"/>
      <c r="AR39" s="207">
        <f t="shared" si="65"/>
        <v>0</v>
      </c>
      <c r="AS39" s="207"/>
      <c r="AT39" s="207">
        <f t="shared" si="65"/>
        <v>0</v>
      </c>
      <c r="AU39" s="207"/>
    </row>
    <row r="40" spans="1:47" x14ac:dyDescent="0.3">
      <c r="B40" s="207">
        <f t="shared" si="66"/>
        <v>0</v>
      </c>
      <c r="C40" s="207">
        <f t="shared" si="65"/>
        <v>0</v>
      </c>
      <c r="D40" s="207">
        <f t="shared" si="65"/>
        <v>0</v>
      </c>
      <c r="E40" s="207"/>
      <c r="F40" s="207">
        <f t="shared" si="65"/>
        <v>0</v>
      </c>
      <c r="G40" s="207"/>
      <c r="H40" s="207">
        <f t="shared" si="65"/>
        <v>0</v>
      </c>
      <c r="I40" s="207"/>
      <c r="J40" s="207">
        <f t="shared" si="65"/>
        <v>0</v>
      </c>
      <c r="K40" s="207"/>
      <c r="L40" s="207">
        <f t="shared" si="65"/>
        <v>0</v>
      </c>
      <c r="M40" s="207"/>
      <c r="N40" s="207">
        <f t="shared" si="65"/>
        <v>0</v>
      </c>
      <c r="O40" s="207"/>
      <c r="P40" s="207">
        <f t="shared" si="65"/>
        <v>0</v>
      </c>
      <c r="Q40" s="207"/>
      <c r="R40" s="207">
        <f t="shared" si="65"/>
        <v>0</v>
      </c>
      <c r="S40" s="207"/>
      <c r="T40" s="207">
        <f t="shared" si="65"/>
        <v>0</v>
      </c>
      <c r="U40" s="207"/>
      <c r="V40" s="207">
        <f t="shared" si="65"/>
        <v>0</v>
      </c>
      <c r="W40" s="207"/>
      <c r="X40" s="207">
        <f t="shared" si="65"/>
        <v>0</v>
      </c>
      <c r="Y40" s="207"/>
      <c r="Z40" s="207">
        <f t="shared" si="65"/>
        <v>0</v>
      </c>
      <c r="AA40" s="207"/>
      <c r="AB40" s="207">
        <f t="shared" si="65"/>
        <v>10</v>
      </c>
      <c r="AC40" s="207"/>
      <c r="AD40" s="207">
        <f t="shared" si="65"/>
        <v>8</v>
      </c>
      <c r="AE40" s="207"/>
      <c r="AF40" s="207">
        <f t="shared" si="65"/>
        <v>0</v>
      </c>
      <c r="AG40" s="207"/>
      <c r="AH40" s="207">
        <f t="shared" si="65"/>
        <v>0</v>
      </c>
      <c r="AI40" s="207"/>
      <c r="AJ40" s="207">
        <f t="shared" si="65"/>
        <v>0</v>
      </c>
      <c r="AK40" s="207"/>
      <c r="AL40" s="207">
        <f t="shared" si="65"/>
        <v>0</v>
      </c>
      <c r="AM40" s="207"/>
      <c r="AN40" s="207">
        <f t="shared" si="65"/>
        <v>0</v>
      </c>
      <c r="AO40" s="207"/>
      <c r="AP40" s="207">
        <f t="shared" si="65"/>
        <v>0</v>
      </c>
      <c r="AQ40" s="207"/>
      <c r="AR40" s="207">
        <f t="shared" si="65"/>
        <v>0</v>
      </c>
      <c r="AS40" s="207"/>
      <c r="AT40" s="207">
        <f t="shared" si="65"/>
        <v>0</v>
      </c>
      <c r="AU40" s="207"/>
    </row>
    <row r="41" spans="1:47" x14ac:dyDescent="0.3">
      <c r="B41" s="207">
        <f t="shared" si="66"/>
        <v>0</v>
      </c>
      <c r="C41" s="207">
        <f t="shared" si="65"/>
        <v>0</v>
      </c>
      <c r="D41" s="207">
        <f t="shared" si="65"/>
        <v>0</v>
      </c>
      <c r="E41" s="207"/>
      <c r="F41" s="207">
        <f t="shared" si="65"/>
        <v>0</v>
      </c>
      <c r="G41" s="207"/>
      <c r="H41" s="207">
        <f t="shared" si="65"/>
        <v>0</v>
      </c>
      <c r="I41" s="207"/>
      <c r="J41" s="207">
        <f t="shared" si="65"/>
        <v>0</v>
      </c>
      <c r="K41" s="207"/>
      <c r="L41" s="207">
        <f t="shared" si="65"/>
        <v>0</v>
      </c>
      <c r="M41" s="207"/>
      <c r="N41" s="207">
        <f t="shared" si="65"/>
        <v>0</v>
      </c>
      <c r="O41" s="207"/>
      <c r="P41" s="207">
        <f t="shared" si="65"/>
        <v>0</v>
      </c>
      <c r="Q41" s="207"/>
      <c r="R41" s="207">
        <f t="shared" si="65"/>
        <v>0</v>
      </c>
      <c r="S41" s="207"/>
      <c r="T41" s="207">
        <f t="shared" si="65"/>
        <v>0</v>
      </c>
      <c r="U41" s="207"/>
      <c r="V41" s="207">
        <f t="shared" si="65"/>
        <v>0</v>
      </c>
      <c r="W41" s="207"/>
      <c r="X41" s="207">
        <f t="shared" si="65"/>
        <v>0</v>
      </c>
      <c r="Y41" s="207"/>
      <c r="Z41" s="207">
        <f t="shared" si="65"/>
        <v>0</v>
      </c>
      <c r="AA41" s="207"/>
      <c r="AB41" s="207">
        <f t="shared" si="65"/>
        <v>5</v>
      </c>
      <c r="AC41" s="207"/>
      <c r="AD41" s="207">
        <f t="shared" si="65"/>
        <v>5</v>
      </c>
      <c r="AE41" s="207"/>
      <c r="AF41" s="207">
        <f t="shared" si="65"/>
        <v>0</v>
      </c>
      <c r="AG41" s="207"/>
      <c r="AH41" s="207">
        <f t="shared" si="65"/>
        <v>0</v>
      </c>
      <c r="AI41" s="207"/>
      <c r="AJ41" s="207">
        <f t="shared" si="65"/>
        <v>0</v>
      </c>
      <c r="AK41" s="207"/>
      <c r="AL41" s="207">
        <f t="shared" si="65"/>
        <v>0</v>
      </c>
      <c r="AM41" s="207"/>
      <c r="AN41" s="207">
        <f t="shared" si="65"/>
        <v>0</v>
      </c>
      <c r="AO41" s="207"/>
      <c r="AP41" s="207">
        <f t="shared" si="65"/>
        <v>0</v>
      </c>
      <c r="AQ41" s="207"/>
      <c r="AR41" s="207">
        <f t="shared" si="65"/>
        <v>0</v>
      </c>
      <c r="AS41" s="207"/>
      <c r="AT41" s="207">
        <f t="shared" si="65"/>
        <v>0</v>
      </c>
      <c r="AU41" s="207"/>
    </row>
    <row r="42" spans="1:47" x14ac:dyDescent="0.3">
      <c r="B42" s="207">
        <f t="shared" si="66"/>
        <v>0</v>
      </c>
      <c r="C42" s="207">
        <f t="shared" ref="C42:AT43" si="67">C12-C33</f>
        <v>0</v>
      </c>
      <c r="D42" s="207">
        <f t="shared" si="67"/>
        <v>0</v>
      </c>
      <c r="E42" s="207"/>
      <c r="F42" s="207">
        <f t="shared" si="67"/>
        <v>0</v>
      </c>
      <c r="G42" s="207"/>
      <c r="H42" s="207">
        <f t="shared" si="67"/>
        <v>0</v>
      </c>
      <c r="I42" s="207"/>
      <c r="J42" s="207">
        <f t="shared" si="67"/>
        <v>0</v>
      </c>
      <c r="K42" s="207"/>
      <c r="L42" s="207">
        <f t="shared" si="67"/>
        <v>0</v>
      </c>
      <c r="M42" s="207"/>
      <c r="N42" s="207">
        <f t="shared" si="67"/>
        <v>0</v>
      </c>
      <c r="O42" s="207"/>
      <c r="P42" s="207">
        <f t="shared" si="67"/>
        <v>0</v>
      </c>
      <c r="Q42" s="207"/>
      <c r="R42" s="207">
        <f t="shared" si="67"/>
        <v>0</v>
      </c>
      <c r="S42" s="207"/>
      <c r="T42" s="207">
        <f t="shared" si="67"/>
        <v>0</v>
      </c>
      <c r="U42" s="207"/>
      <c r="V42" s="207">
        <f t="shared" si="67"/>
        <v>0</v>
      </c>
      <c r="W42" s="207"/>
      <c r="X42" s="207">
        <f t="shared" si="67"/>
        <v>0</v>
      </c>
      <c r="Y42" s="207"/>
      <c r="Z42" s="207">
        <f t="shared" si="67"/>
        <v>0</v>
      </c>
      <c r="AA42" s="207"/>
      <c r="AB42" s="207">
        <f t="shared" si="67"/>
        <v>4</v>
      </c>
      <c r="AC42" s="207"/>
      <c r="AD42" s="207">
        <f t="shared" si="67"/>
        <v>3</v>
      </c>
      <c r="AE42" s="207"/>
      <c r="AF42" s="207">
        <f t="shared" si="67"/>
        <v>0</v>
      </c>
      <c r="AG42" s="207"/>
      <c r="AH42" s="207">
        <f t="shared" si="67"/>
        <v>0</v>
      </c>
      <c r="AI42" s="207"/>
      <c r="AJ42" s="207">
        <f t="shared" si="67"/>
        <v>0</v>
      </c>
      <c r="AK42" s="207"/>
      <c r="AL42" s="207">
        <f t="shared" si="67"/>
        <v>0</v>
      </c>
      <c r="AM42" s="207"/>
      <c r="AN42" s="207">
        <f t="shared" si="67"/>
        <v>0</v>
      </c>
      <c r="AO42" s="207"/>
      <c r="AP42" s="207">
        <f t="shared" si="67"/>
        <v>0</v>
      </c>
      <c r="AQ42" s="207"/>
      <c r="AR42" s="207">
        <f t="shared" si="67"/>
        <v>0</v>
      </c>
      <c r="AS42" s="207"/>
      <c r="AT42" s="207">
        <f t="shared" si="67"/>
        <v>0</v>
      </c>
      <c r="AU42" s="207"/>
    </row>
    <row r="43" spans="1:47" x14ac:dyDescent="0.3">
      <c r="B43" s="207">
        <f t="shared" si="66"/>
        <v>0</v>
      </c>
      <c r="C43" s="207">
        <f t="shared" si="67"/>
        <v>0</v>
      </c>
      <c r="D43" s="207">
        <f t="shared" si="67"/>
        <v>0</v>
      </c>
      <c r="E43" s="207"/>
      <c r="F43" s="207">
        <f t="shared" si="67"/>
        <v>0</v>
      </c>
      <c r="G43" s="207"/>
      <c r="H43" s="207">
        <f t="shared" si="67"/>
        <v>0</v>
      </c>
      <c r="I43" s="207"/>
      <c r="J43" s="207">
        <f t="shared" si="67"/>
        <v>0</v>
      </c>
      <c r="K43" s="207"/>
      <c r="L43" s="207">
        <f t="shared" si="67"/>
        <v>0</v>
      </c>
      <c r="M43" s="207"/>
      <c r="N43" s="207">
        <f t="shared" si="67"/>
        <v>0</v>
      </c>
      <c r="O43" s="207"/>
      <c r="P43" s="207">
        <f t="shared" si="67"/>
        <v>0</v>
      </c>
      <c r="Q43" s="207"/>
      <c r="R43" s="207">
        <f t="shared" si="67"/>
        <v>0</v>
      </c>
      <c r="S43" s="207"/>
      <c r="T43" s="207">
        <f t="shared" si="67"/>
        <v>0</v>
      </c>
      <c r="U43" s="207"/>
      <c r="V43" s="207">
        <f t="shared" si="67"/>
        <v>0</v>
      </c>
      <c r="W43" s="207"/>
      <c r="X43" s="207">
        <f t="shared" si="67"/>
        <v>0</v>
      </c>
      <c r="Y43" s="207"/>
      <c r="Z43" s="207">
        <f t="shared" si="67"/>
        <v>0</v>
      </c>
      <c r="AA43" s="207"/>
      <c r="AB43" s="207">
        <f t="shared" si="67"/>
        <v>0</v>
      </c>
      <c r="AC43" s="207"/>
      <c r="AD43" s="207">
        <f t="shared" si="67"/>
        <v>0</v>
      </c>
      <c r="AE43" s="207"/>
      <c r="AF43" s="207">
        <f t="shared" si="67"/>
        <v>0</v>
      </c>
      <c r="AG43" s="207"/>
      <c r="AH43" s="207">
        <f t="shared" si="67"/>
        <v>0</v>
      </c>
      <c r="AI43" s="207"/>
      <c r="AJ43" s="207">
        <f t="shared" si="67"/>
        <v>0</v>
      </c>
      <c r="AK43" s="207"/>
      <c r="AL43" s="207">
        <f t="shared" si="67"/>
        <v>0</v>
      </c>
      <c r="AM43" s="207"/>
      <c r="AN43" s="207">
        <f t="shared" si="67"/>
        <v>0</v>
      </c>
      <c r="AO43" s="207"/>
      <c r="AP43" s="207">
        <f t="shared" si="67"/>
        <v>0</v>
      </c>
      <c r="AQ43" s="207"/>
      <c r="AR43" s="207">
        <f t="shared" si="67"/>
        <v>0</v>
      </c>
      <c r="AS43" s="207"/>
      <c r="AT43" s="207">
        <f t="shared" si="67"/>
        <v>0</v>
      </c>
      <c r="AU43" s="207"/>
    </row>
    <row r="44" spans="1:47" x14ac:dyDescent="0.3">
      <c r="B44" s="207"/>
    </row>
    <row r="45" spans="1:47" x14ac:dyDescent="0.3">
      <c r="B45" s="207"/>
    </row>
    <row r="46" spans="1:47" x14ac:dyDescent="0.3">
      <c r="B46" s="207"/>
    </row>
  </sheetData>
  <mergeCells count="69">
    <mergeCell ref="AP25:AQ25"/>
    <mergeCell ref="AR25:AS25"/>
    <mergeCell ref="AT25:AU25"/>
    <mergeCell ref="AF25:AG25"/>
    <mergeCell ref="AH25:AI25"/>
    <mergeCell ref="AJ25:AK25"/>
    <mergeCell ref="AL25:AM25"/>
    <mergeCell ref="AN25:AO25"/>
    <mergeCell ref="AN24:AQ24"/>
    <mergeCell ref="AR24:AU24"/>
    <mergeCell ref="D25:E25"/>
    <mergeCell ref="F25:G25"/>
    <mergeCell ref="H25:I25"/>
    <mergeCell ref="J25:K25"/>
    <mergeCell ref="L25:M25"/>
    <mergeCell ref="N25:O25"/>
    <mergeCell ref="P25:Q25"/>
    <mergeCell ref="R25:S25"/>
    <mergeCell ref="T25:U25"/>
    <mergeCell ref="V25:W25"/>
    <mergeCell ref="X25:Y25"/>
    <mergeCell ref="Z25:AA25"/>
    <mergeCell ref="AB25:AC25"/>
    <mergeCell ref="AD25:AE25"/>
    <mergeCell ref="T24:W24"/>
    <mergeCell ref="X24:AA24"/>
    <mergeCell ref="AB24:AE24"/>
    <mergeCell ref="AF24:AI24"/>
    <mergeCell ref="AJ24:AM24"/>
    <mergeCell ref="B24:C24"/>
    <mergeCell ref="D24:G24"/>
    <mergeCell ref="H24:K24"/>
    <mergeCell ref="L24:O24"/>
    <mergeCell ref="P24:S24"/>
    <mergeCell ref="AR3:AU3"/>
    <mergeCell ref="A1:V1"/>
    <mergeCell ref="B3:C3"/>
    <mergeCell ref="D3:G3"/>
    <mergeCell ref="H3:K3"/>
    <mergeCell ref="L3:O3"/>
    <mergeCell ref="P3:S3"/>
    <mergeCell ref="T3:W3"/>
    <mergeCell ref="X3:AA3"/>
    <mergeCell ref="AB3:AE3"/>
    <mergeCell ref="AF3:AI3"/>
    <mergeCell ref="AJ3:AM3"/>
    <mergeCell ref="AN3:AQ3"/>
    <mergeCell ref="Z4:AA4"/>
    <mergeCell ref="D4:E4"/>
    <mergeCell ref="F4:G4"/>
    <mergeCell ref="H4:I4"/>
    <mergeCell ref="J4:K4"/>
    <mergeCell ref="L4:M4"/>
    <mergeCell ref="N4:O4"/>
    <mergeCell ref="P4:Q4"/>
    <mergeCell ref="R4:S4"/>
    <mergeCell ref="T4:U4"/>
    <mergeCell ref="V4:W4"/>
    <mergeCell ref="X4:Y4"/>
    <mergeCell ref="AN4:AO4"/>
    <mergeCell ref="AP4:AQ4"/>
    <mergeCell ref="AR4:AS4"/>
    <mergeCell ref="AT4:AU4"/>
    <mergeCell ref="AB4:AC4"/>
    <mergeCell ref="AD4:AE4"/>
    <mergeCell ref="AF4:AG4"/>
    <mergeCell ref="AH4:AI4"/>
    <mergeCell ref="AJ4:AK4"/>
    <mergeCell ref="AL4:AM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0D8F2-7196-4C94-83C7-94B7DF1DB2F1}">
  <sheetPr codeName="Sheet13"/>
  <dimension ref="A1:F12"/>
  <sheetViews>
    <sheetView workbookViewId="0">
      <selection activeCell="F13" sqref="F13"/>
    </sheetView>
  </sheetViews>
  <sheetFormatPr defaultRowHeight="14" x14ac:dyDescent="0.3"/>
  <cols>
    <col min="1" max="2" width="13.08203125" style="163" bestFit="1" customWidth="1"/>
    <col min="3" max="3" width="13.08203125" bestFit="1" customWidth="1"/>
    <col min="4" max="4" width="16.83203125" customWidth="1"/>
    <col min="5" max="5" width="26.83203125" bestFit="1" customWidth="1"/>
    <col min="6" max="6" width="21.9140625" customWidth="1"/>
  </cols>
  <sheetData>
    <row r="1" spans="1:6" x14ac:dyDescent="0.3">
      <c r="A1" s="163" t="s">
        <v>170</v>
      </c>
      <c r="B1" s="163" t="s">
        <v>170</v>
      </c>
      <c r="C1" s="163" t="s">
        <v>170</v>
      </c>
      <c r="D1" s="163" t="s">
        <v>356</v>
      </c>
      <c r="E1" s="163" t="s">
        <v>352</v>
      </c>
      <c r="F1" s="163" t="s">
        <v>364</v>
      </c>
    </row>
    <row r="2" spans="1:6" ht="14.5" customHeight="1" x14ac:dyDescent="0.3">
      <c r="A2" s="164">
        <f>'s146'!E13</f>
        <v>893</v>
      </c>
      <c r="B2" s="164">
        <f>-A2</f>
        <v>-893</v>
      </c>
      <c r="C2" s="163" t="s">
        <v>180</v>
      </c>
      <c r="D2" t="s">
        <v>333</v>
      </c>
      <c r="E2" s="209" t="s">
        <v>317</v>
      </c>
      <c r="F2" t="s">
        <v>367</v>
      </c>
    </row>
    <row r="3" spans="1:6" ht="14.5" customHeight="1" x14ac:dyDescent="0.3">
      <c r="A3" s="164">
        <f>'s146'!E14</f>
        <v>447</v>
      </c>
      <c r="B3" s="164">
        <f t="shared" ref="B3:B4" si="0">-A3</f>
        <v>-447</v>
      </c>
      <c r="C3" s="163" t="s">
        <v>179</v>
      </c>
      <c r="D3" t="s">
        <v>340</v>
      </c>
      <c r="E3" s="209" t="s">
        <v>318</v>
      </c>
      <c r="F3" t="s">
        <v>343</v>
      </c>
    </row>
    <row r="4" spans="1:6" ht="14.5" customHeight="1" x14ac:dyDescent="0.3">
      <c r="A4" s="164">
        <f>'s146'!E15</f>
        <v>89</v>
      </c>
      <c r="B4" s="164">
        <f t="shared" si="0"/>
        <v>-89</v>
      </c>
      <c r="D4" t="s">
        <v>332</v>
      </c>
      <c r="F4" t="s">
        <v>366</v>
      </c>
    </row>
    <row r="5" spans="1:6" x14ac:dyDescent="0.3">
      <c r="D5" t="s">
        <v>341</v>
      </c>
    </row>
    <row r="6" spans="1:6" x14ac:dyDescent="0.3">
      <c r="D6" t="s">
        <v>337</v>
      </c>
    </row>
    <row r="7" spans="1:6" x14ac:dyDescent="0.3">
      <c r="D7" t="s">
        <v>339</v>
      </c>
    </row>
    <row r="8" spans="1:6" x14ac:dyDescent="0.3">
      <c r="D8" t="s">
        <v>338</v>
      </c>
    </row>
    <row r="9" spans="1:6" x14ac:dyDescent="0.3">
      <c r="D9" t="s">
        <v>334</v>
      </c>
    </row>
    <row r="10" spans="1:6" x14ac:dyDescent="0.3">
      <c r="D10" t="s">
        <v>335</v>
      </c>
    </row>
    <row r="11" spans="1:6" x14ac:dyDescent="0.3">
      <c r="D11" t="s">
        <v>331</v>
      </c>
    </row>
    <row r="12" spans="1:6" x14ac:dyDescent="0.3">
      <c r="D12" t="s">
        <v>336</v>
      </c>
    </row>
  </sheetData>
  <sortState xmlns:xlrd2="http://schemas.microsoft.com/office/spreadsheetml/2017/richdata2" ref="D2:D12">
    <sortCondition ref="D2:D12"/>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E8171-D677-436C-B104-8F7A248763F1}">
  <sheetPr codeName="Sheet1">
    <tabColor rgb="FF002060"/>
    <pageSetUpPr fitToPage="1"/>
  </sheetPr>
  <dimension ref="B1:T38"/>
  <sheetViews>
    <sheetView zoomScaleNormal="100" workbookViewId="0"/>
  </sheetViews>
  <sheetFormatPr defaultColWidth="8.6640625" defaultRowHeight="14.4" customHeight="1" x14ac:dyDescent="0.3"/>
  <cols>
    <col min="1" max="1" width="2.4140625" style="1" customWidth="1"/>
    <col min="2" max="2" width="11.4140625" style="1" bestFit="1" customWidth="1"/>
    <col min="3" max="3" width="7.58203125" style="81" bestFit="1" customWidth="1"/>
    <col min="4" max="4" width="25" style="1" bestFit="1" customWidth="1"/>
    <col min="5" max="5" width="7.6640625" style="81" bestFit="1" customWidth="1"/>
    <col min="6" max="6" width="18.9140625" style="1" customWidth="1"/>
    <col min="7" max="7" width="2.9140625" style="1" customWidth="1"/>
    <col min="8" max="8" width="6.58203125" style="1" bestFit="1" customWidth="1"/>
    <col min="9" max="9" width="32.33203125" style="1" customWidth="1"/>
    <col min="10" max="13" width="14.58203125" style="1" customWidth="1"/>
    <col min="14" max="14" width="11.08203125" style="1" bestFit="1" customWidth="1"/>
    <col min="15" max="15" width="11.9140625" style="1" bestFit="1" customWidth="1"/>
    <col min="16" max="16" width="7" style="1" bestFit="1" customWidth="1"/>
    <col min="17" max="16384" width="8.6640625" style="1"/>
  </cols>
  <sheetData>
    <row r="1" spans="2:20" ht="23" x14ac:dyDescent="0.3">
      <c r="B1" s="76" t="s">
        <v>57</v>
      </c>
      <c r="C1" s="77"/>
      <c r="D1" s="77"/>
      <c r="E1" s="77"/>
      <c r="F1" s="78"/>
      <c r="H1" s="76" t="s">
        <v>73</v>
      </c>
      <c r="I1" s="79"/>
      <c r="J1" s="79"/>
      <c r="K1" s="79"/>
      <c r="L1" s="79"/>
      <c r="M1" s="80"/>
    </row>
    <row r="2" spans="2:20" ht="14.4" customHeight="1" thickBot="1" x14ac:dyDescent="0.35"/>
    <row r="3" spans="2:20" ht="14.4" customHeight="1" thickBot="1" x14ac:dyDescent="0.35">
      <c r="B3" s="279" t="s">
        <v>384</v>
      </c>
      <c r="C3" s="280"/>
      <c r="D3" s="280"/>
      <c r="E3" s="280"/>
      <c r="F3" s="280"/>
      <c r="H3" s="6" t="s">
        <v>23</v>
      </c>
      <c r="I3" s="7"/>
      <c r="J3" s="18" t="s">
        <v>58</v>
      </c>
      <c r="K3" s="19" t="s">
        <v>59</v>
      </c>
      <c r="L3" s="19" t="s">
        <v>168</v>
      </c>
      <c r="M3" s="26" t="s">
        <v>20</v>
      </c>
    </row>
    <row r="4" spans="2:20" ht="14.4" customHeight="1" x14ac:dyDescent="0.3">
      <c r="B4" s="280"/>
      <c r="C4" s="280"/>
      <c r="D4" s="280"/>
      <c r="E4" s="280"/>
      <c r="F4" s="280"/>
      <c r="H4" s="8" t="s">
        <v>26</v>
      </c>
      <c r="I4" s="5" t="s">
        <v>39</v>
      </c>
      <c r="J4" s="23">
        <f>'s45'!E1</f>
        <v>464</v>
      </c>
      <c r="K4" s="24">
        <f>'s45'!K1</f>
        <v>4536</v>
      </c>
      <c r="L4" s="66" t="s">
        <v>60</v>
      </c>
      <c r="M4" s="28">
        <f t="shared" ref="M4:M9" si="0">SUM(J4:L4)</f>
        <v>5000</v>
      </c>
      <c r="O4" s="61" t="s">
        <v>77</v>
      </c>
      <c r="P4" s="62"/>
      <c r="R4" s="233" t="s">
        <v>370</v>
      </c>
    </row>
    <row r="5" spans="2:20" ht="14.4" customHeight="1" x14ac:dyDescent="0.3">
      <c r="H5" s="8" t="s">
        <v>27</v>
      </c>
      <c r="I5" s="5" t="s">
        <v>40</v>
      </c>
      <c r="J5" s="25">
        <f>'s41'!E1</f>
        <v>0</v>
      </c>
      <c r="K5" s="22">
        <f>'s41'!K1</f>
        <v>0</v>
      </c>
      <c r="L5" s="67" t="s">
        <v>60</v>
      </c>
      <c r="M5" s="29">
        <f t="shared" si="0"/>
        <v>0</v>
      </c>
      <c r="O5" s="63" t="s">
        <v>78</v>
      </c>
      <c r="P5" s="59" t="s">
        <v>394</v>
      </c>
      <c r="Q5" s="232"/>
      <c r="R5" s="234" t="s">
        <v>60</v>
      </c>
      <c r="T5" s="232"/>
    </row>
    <row r="6" spans="2:20" ht="14.4" customHeight="1" thickBot="1" x14ac:dyDescent="0.35">
      <c r="B6" s="82" t="s">
        <v>24</v>
      </c>
      <c r="C6" s="83" t="s">
        <v>21</v>
      </c>
      <c r="D6" s="83" t="s">
        <v>22</v>
      </c>
      <c r="E6" s="83" t="s">
        <v>25</v>
      </c>
      <c r="F6" s="84" t="s">
        <v>52</v>
      </c>
      <c r="H6" s="8" t="s">
        <v>28</v>
      </c>
      <c r="I6" s="5" t="s">
        <v>41</v>
      </c>
      <c r="J6" s="25">
        <f>'s51'!E1</f>
        <v>0</v>
      </c>
      <c r="K6" s="22">
        <f>'s51'!K1</f>
        <v>0</v>
      </c>
      <c r="L6" s="67" t="s">
        <v>60</v>
      </c>
      <c r="M6" s="30">
        <f t="shared" si="0"/>
        <v>0</v>
      </c>
      <c r="N6" s="92"/>
      <c r="O6" s="64" t="s">
        <v>79</v>
      </c>
      <c r="P6" s="60" t="s">
        <v>385</v>
      </c>
      <c r="R6" s="234"/>
    </row>
    <row r="7" spans="2:20" ht="14.4" customHeight="1" x14ac:dyDescent="0.3">
      <c r="B7" s="282" t="s">
        <v>35</v>
      </c>
      <c r="C7" s="85" t="s">
        <v>26</v>
      </c>
      <c r="D7" s="86" t="s">
        <v>39</v>
      </c>
      <c r="E7" s="85">
        <v>4.3</v>
      </c>
      <c r="F7" s="87" t="s">
        <v>50</v>
      </c>
      <c r="H7" s="8" t="s">
        <v>29</v>
      </c>
      <c r="I7" s="5" t="s">
        <v>42</v>
      </c>
      <c r="J7" s="25">
        <f>'s185'!E1</f>
        <v>0</v>
      </c>
      <c r="K7" s="22">
        <f>'s185'!K1</f>
        <v>0</v>
      </c>
      <c r="L7" s="67" t="s">
        <v>60</v>
      </c>
      <c r="M7" s="30">
        <f t="shared" si="0"/>
        <v>0</v>
      </c>
      <c r="R7" s="234"/>
    </row>
    <row r="8" spans="2:20" ht="14.4" customHeight="1" x14ac:dyDescent="0.3">
      <c r="B8" s="283"/>
      <c r="C8" s="88" t="s">
        <v>27</v>
      </c>
      <c r="D8" s="89" t="s">
        <v>40</v>
      </c>
      <c r="E8" s="88">
        <v>5.3</v>
      </c>
      <c r="F8" s="90" t="s">
        <v>51</v>
      </c>
      <c r="H8" s="49" t="s">
        <v>33</v>
      </c>
      <c r="I8" s="50" t="s">
        <v>48</v>
      </c>
      <c r="J8" s="51">
        <f>SUM('s146'!F5:F7)</f>
        <v>2040</v>
      </c>
      <c r="K8" s="68" t="s">
        <v>60</v>
      </c>
      <c r="L8" s="168">
        <f>'s146'!R5</f>
        <v>-1326</v>
      </c>
      <c r="M8" s="52">
        <f t="shared" si="0"/>
        <v>714</v>
      </c>
    </row>
    <row r="9" spans="2:20" ht="14.4" customHeight="1" thickBot="1" x14ac:dyDescent="0.35">
      <c r="B9" s="283"/>
      <c r="C9" s="88" t="s">
        <v>28</v>
      </c>
      <c r="D9" s="89" t="s">
        <v>41</v>
      </c>
      <c r="E9" s="88">
        <v>5.6</v>
      </c>
      <c r="F9" s="91" t="s">
        <v>70</v>
      </c>
      <c r="H9" s="16"/>
      <c r="I9" s="17" t="s">
        <v>61</v>
      </c>
      <c r="J9" s="20">
        <f>SUM(J4:J8)</f>
        <v>2504</v>
      </c>
      <c r="K9" s="21">
        <f>SUM(K4:K8)</f>
        <v>4536</v>
      </c>
      <c r="L9" s="75">
        <f>SUM(L4:L8)</f>
        <v>-1326</v>
      </c>
      <c r="M9" s="27">
        <f t="shared" si="0"/>
        <v>5714</v>
      </c>
    </row>
    <row r="10" spans="2:20" ht="14.4" customHeight="1" thickBot="1" x14ac:dyDescent="0.35">
      <c r="B10" s="284"/>
      <c r="C10" s="93" t="s">
        <v>29</v>
      </c>
      <c r="D10" s="94" t="s">
        <v>42</v>
      </c>
      <c r="E10" s="93">
        <v>5.8</v>
      </c>
      <c r="F10" s="95" t="s">
        <v>234</v>
      </c>
      <c r="J10" s="2"/>
      <c r="K10" s="2"/>
      <c r="L10" s="2"/>
    </row>
    <row r="11" spans="2:20" ht="14.4" customHeight="1" thickBot="1" x14ac:dyDescent="0.35">
      <c r="B11" s="285" t="s">
        <v>37</v>
      </c>
      <c r="C11" s="96" t="s">
        <v>56</v>
      </c>
      <c r="D11" s="97" t="s">
        <v>43</v>
      </c>
      <c r="E11" s="96">
        <v>6.3</v>
      </c>
      <c r="F11" s="98" t="s">
        <v>53</v>
      </c>
      <c r="H11" s="9" t="s">
        <v>36</v>
      </c>
      <c r="I11" s="10"/>
      <c r="J11" s="32" t="s">
        <v>58</v>
      </c>
      <c r="K11" s="33" t="s">
        <v>59</v>
      </c>
      <c r="L11" s="33" t="s">
        <v>168</v>
      </c>
      <c r="M11" s="34" t="s">
        <v>20</v>
      </c>
    </row>
    <row r="12" spans="2:20" ht="14.4" customHeight="1" x14ac:dyDescent="0.3">
      <c r="B12" s="286"/>
      <c r="C12" s="99" t="s">
        <v>30</v>
      </c>
      <c r="D12" s="100" t="s">
        <v>44</v>
      </c>
      <c r="E12" s="99">
        <v>7.3</v>
      </c>
      <c r="F12" s="101" t="s">
        <v>54</v>
      </c>
      <c r="H12" s="11" t="s">
        <v>56</v>
      </c>
      <c r="I12" s="31" t="s">
        <v>43</v>
      </c>
      <c r="J12" s="40">
        <f>'s106|7'!E1</f>
        <v>198</v>
      </c>
      <c r="K12" s="66" t="s">
        <v>60</v>
      </c>
      <c r="L12" s="66" t="s">
        <v>60</v>
      </c>
      <c r="M12" s="42">
        <f t="shared" ref="M12:M18" si="1">SUM(J12:L12)</f>
        <v>198</v>
      </c>
    </row>
    <row r="13" spans="2:20" ht="14.4" customHeight="1" x14ac:dyDescent="0.3">
      <c r="B13" s="286"/>
      <c r="C13" s="99" t="s">
        <v>31</v>
      </c>
      <c r="D13" s="100" t="s">
        <v>46</v>
      </c>
      <c r="E13" s="99">
        <v>7.6</v>
      </c>
      <c r="F13" s="102" t="s">
        <v>71</v>
      </c>
      <c r="H13" s="8" t="s">
        <v>30</v>
      </c>
      <c r="I13" s="5" t="s">
        <v>44</v>
      </c>
      <c r="J13" s="41">
        <f>'s98'!E1</f>
        <v>0</v>
      </c>
      <c r="K13" s="38">
        <f>'s98'!K1</f>
        <v>0</v>
      </c>
      <c r="L13" s="67" t="s">
        <v>60</v>
      </c>
      <c r="M13" s="43">
        <f t="shared" si="1"/>
        <v>0</v>
      </c>
    </row>
    <row r="14" spans="2:20" ht="14.4" customHeight="1" x14ac:dyDescent="0.3">
      <c r="B14" s="286"/>
      <c r="C14" s="99" t="s">
        <v>32</v>
      </c>
      <c r="D14" s="100" t="s">
        <v>45</v>
      </c>
      <c r="E14" s="99">
        <v>7.6</v>
      </c>
      <c r="F14" s="102" t="s">
        <v>244</v>
      </c>
      <c r="H14" s="8" t="s">
        <v>31</v>
      </c>
      <c r="I14" s="5" t="s">
        <v>46</v>
      </c>
      <c r="J14" s="41">
        <f>'s102'!E1</f>
        <v>0</v>
      </c>
      <c r="K14" s="67" t="s">
        <v>60</v>
      </c>
      <c r="L14" s="67" t="s">
        <v>60</v>
      </c>
      <c r="M14" s="43">
        <f t="shared" si="1"/>
        <v>0</v>
      </c>
    </row>
    <row r="15" spans="2:20" ht="14.4" customHeight="1" x14ac:dyDescent="0.3">
      <c r="B15" s="287"/>
      <c r="C15" s="103" t="s">
        <v>29</v>
      </c>
      <c r="D15" s="104" t="s">
        <v>47</v>
      </c>
      <c r="E15" s="103">
        <v>7.9</v>
      </c>
      <c r="F15" s="105" t="s">
        <v>72</v>
      </c>
      <c r="H15" s="8" t="s">
        <v>32</v>
      </c>
      <c r="I15" s="5" t="s">
        <v>45</v>
      </c>
      <c r="J15" s="41">
        <f>'s104'!E1</f>
        <v>0</v>
      </c>
      <c r="K15" s="67" t="s">
        <v>60</v>
      </c>
      <c r="L15" s="67" t="s">
        <v>60</v>
      </c>
      <c r="M15" s="43">
        <f t="shared" si="1"/>
        <v>0</v>
      </c>
    </row>
    <row r="16" spans="2:20" ht="14.4" customHeight="1" x14ac:dyDescent="0.3">
      <c r="B16" s="288" t="s">
        <v>38</v>
      </c>
      <c r="C16" s="106" t="s">
        <v>33</v>
      </c>
      <c r="D16" s="107" t="s">
        <v>48</v>
      </c>
      <c r="E16" s="106">
        <v>8.4</v>
      </c>
      <c r="F16" s="108" t="s">
        <v>55</v>
      </c>
      <c r="H16" s="8" t="s">
        <v>29</v>
      </c>
      <c r="I16" s="5" t="s">
        <v>47</v>
      </c>
      <c r="J16" s="41">
        <f>'s185 '!E1</f>
        <v>0</v>
      </c>
      <c r="K16" s="39">
        <f>'s185 '!K1</f>
        <v>0</v>
      </c>
      <c r="L16" s="69" t="s">
        <v>60</v>
      </c>
      <c r="M16" s="43">
        <f t="shared" si="1"/>
        <v>0</v>
      </c>
    </row>
    <row r="17" spans="2:13" ht="14.4" customHeight="1" x14ac:dyDescent="0.3">
      <c r="B17" s="289"/>
      <c r="C17" s="109" t="s">
        <v>49</v>
      </c>
      <c r="D17" s="110" t="s">
        <v>34</v>
      </c>
      <c r="E17" s="109">
        <v>3</v>
      </c>
      <c r="F17" s="111" t="s">
        <v>307</v>
      </c>
      <c r="H17" s="49" t="s">
        <v>33</v>
      </c>
      <c r="I17" s="50" t="s">
        <v>48</v>
      </c>
      <c r="J17" s="51">
        <f>SUM('s146'!F12:F16)</f>
        <v>890</v>
      </c>
      <c r="K17" s="68" t="s">
        <v>60</v>
      </c>
      <c r="L17" s="168">
        <f>'s146'!R6</f>
        <v>-142.4</v>
      </c>
      <c r="M17" s="53">
        <f t="shared" si="1"/>
        <v>747.6</v>
      </c>
    </row>
    <row r="18" spans="2:13" ht="14.4" customHeight="1" thickBot="1" x14ac:dyDescent="0.35">
      <c r="H18" s="16"/>
      <c r="I18" s="17" t="s">
        <v>61</v>
      </c>
      <c r="J18" s="35">
        <f>SUM(J12:J17)</f>
        <v>1088</v>
      </c>
      <c r="K18" s="36">
        <f>SUM(K12:K17)</f>
        <v>0</v>
      </c>
      <c r="L18" s="72">
        <f>SUM(L12:L17)</f>
        <v>-142.4</v>
      </c>
      <c r="M18" s="37">
        <f t="shared" si="1"/>
        <v>945.6</v>
      </c>
    </row>
    <row r="19" spans="2:13" ht="14.4" customHeight="1" thickBot="1" x14ac:dyDescent="0.35">
      <c r="B19" s="158" t="s">
        <v>238</v>
      </c>
      <c r="C19" s="1"/>
      <c r="E19" s="1"/>
      <c r="H19" s="3"/>
      <c r="I19" s="3"/>
      <c r="J19" s="4"/>
      <c r="K19" s="4"/>
      <c r="L19" s="4"/>
      <c r="M19" s="3"/>
    </row>
    <row r="20" spans="2:13" ht="14.4" customHeight="1" thickBot="1" x14ac:dyDescent="0.35">
      <c r="B20" s="290" t="s">
        <v>363</v>
      </c>
      <c r="C20" s="291"/>
      <c r="D20" s="291"/>
      <c r="E20" s="291"/>
      <c r="F20" s="291"/>
      <c r="H20" s="12" t="s">
        <v>34</v>
      </c>
      <c r="I20" s="13"/>
      <c r="J20" s="218" t="s">
        <v>58</v>
      </c>
      <c r="K20" s="44" t="s">
        <v>59</v>
      </c>
      <c r="L20" s="44" t="s">
        <v>168</v>
      </c>
      <c r="M20" s="46" t="s">
        <v>20</v>
      </c>
    </row>
    <row r="21" spans="2:13" ht="14.4" customHeight="1" x14ac:dyDescent="0.3">
      <c r="B21" s="291"/>
      <c r="C21" s="291"/>
      <c r="D21" s="291"/>
      <c r="E21" s="291"/>
      <c r="F21" s="291"/>
      <c r="H21" s="14"/>
      <c r="I21" s="221" t="s">
        <v>74</v>
      </c>
      <c r="J21" s="219">
        <f>Other!F5</f>
        <v>0</v>
      </c>
      <c r="K21" s="70" t="s">
        <v>60</v>
      </c>
      <c r="L21" s="224" t="s">
        <v>60</v>
      </c>
      <c r="M21" s="48">
        <f>SUM(J21:L21)</f>
        <v>0</v>
      </c>
    </row>
    <row r="22" spans="2:13" ht="14.4" customHeight="1" x14ac:dyDescent="0.3">
      <c r="B22" s="291"/>
      <c r="C22" s="291"/>
      <c r="D22" s="291"/>
      <c r="E22" s="291"/>
      <c r="F22" s="291"/>
      <c r="H22" s="213"/>
      <c r="I22" s="222" t="s">
        <v>173</v>
      </c>
      <c r="J22" s="216">
        <f>SUM(Other!F12:F16)</f>
        <v>0</v>
      </c>
      <c r="K22" s="214" t="s">
        <v>60</v>
      </c>
      <c r="L22" s="217" t="s">
        <v>60</v>
      </c>
      <c r="M22" s="215">
        <f>SUM(J22:L22)</f>
        <v>0</v>
      </c>
    </row>
    <row r="23" spans="2:13" ht="14.4" customHeight="1" thickBot="1" x14ac:dyDescent="0.35">
      <c r="B23" s="290" t="s">
        <v>362</v>
      </c>
      <c r="C23" s="291"/>
      <c r="D23" s="291"/>
      <c r="E23" s="291"/>
      <c r="F23" s="291"/>
      <c r="H23" s="55"/>
      <c r="I23" s="223" t="s">
        <v>360</v>
      </c>
      <c r="J23" s="227" t="s">
        <v>60</v>
      </c>
      <c r="K23" s="71">
        <f>SUM(Other!F20:F29)</f>
        <v>249</v>
      </c>
      <c r="L23" s="225" t="s">
        <v>60</v>
      </c>
      <c r="M23" s="226">
        <f>SUM(J23:L23)</f>
        <v>249</v>
      </c>
    </row>
    <row r="24" spans="2:13" ht="14.4" customHeight="1" thickBot="1" x14ac:dyDescent="0.35">
      <c r="B24" s="291"/>
      <c r="C24" s="291"/>
      <c r="D24" s="291"/>
      <c r="E24" s="291"/>
      <c r="F24" s="291"/>
      <c r="H24" s="54"/>
      <c r="I24" s="17" t="s">
        <v>361</v>
      </c>
      <c r="J24" s="220">
        <f>SUM(J21:J23)</f>
        <v>0</v>
      </c>
      <c r="K24" s="45">
        <f>SUM(K21:K23)</f>
        <v>249</v>
      </c>
      <c r="L24" s="73">
        <f>SUM(L21:L23)</f>
        <v>0</v>
      </c>
      <c r="M24" s="47">
        <f>SUM(J24:L24)</f>
        <v>249</v>
      </c>
    </row>
    <row r="25" spans="2:13" ht="14.4" customHeight="1" thickBot="1" x14ac:dyDescent="0.35">
      <c r="B25" s="290" t="s">
        <v>239</v>
      </c>
      <c r="C25" s="291"/>
      <c r="D25" s="291"/>
      <c r="E25" s="291"/>
      <c r="F25" s="291"/>
      <c r="H25" s="3"/>
      <c r="I25" s="3"/>
      <c r="J25" s="4"/>
      <c r="K25" s="4"/>
      <c r="L25" s="4"/>
      <c r="M25" s="3"/>
    </row>
    <row r="26" spans="2:13" ht="14.4" customHeight="1" thickBot="1" x14ac:dyDescent="0.4">
      <c r="B26" s="178"/>
      <c r="C26" s="178"/>
      <c r="D26" s="178"/>
      <c r="E26" s="178"/>
      <c r="F26" s="178"/>
      <c r="H26" s="15"/>
      <c r="I26" s="56" t="s">
        <v>62</v>
      </c>
      <c r="J26" s="57">
        <f>J24+J18+J9</f>
        <v>3592</v>
      </c>
      <c r="K26" s="58">
        <f>K24+K18+K9</f>
        <v>4785</v>
      </c>
      <c r="L26" s="74">
        <f>L24+L18+L9</f>
        <v>-1468.4</v>
      </c>
      <c r="M26" s="65">
        <f>M24+M18+M9</f>
        <v>6908.6</v>
      </c>
    </row>
    <row r="27" spans="2:13" ht="14.5" x14ac:dyDescent="0.35">
      <c r="B27" s="178"/>
      <c r="C27" s="178"/>
      <c r="D27" s="178"/>
      <c r="E27" s="178"/>
      <c r="F27" s="178"/>
      <c r="H27" s="170"/>
      <c r="I27" s="171"/>
      <c r="J27" s="160"/>
      <c r="K27" s="160"/>
      <c r="L27" s="160"/>
      <c r="M27" s="159"/>
    </row>
    <row r="28" spans="2:13" ht="29" customHeight="1" x14ac:dyDescent="0.3">
      <c r="B28" s="178"/>
      <c r="C28" s="178"/>
      <c r="D28" s="178"/>
      <c r="E28" s="178"/>
      <c r="F28" s="178"/>
      <c r="H28" s="161" t="s">
        <v>185</v>
      </c>
    </row>
    <row r="29" spans="2:13" ht="29" customHeight="1" x14ac:dyDescent="0.3">
      <c r="B29" s="229"/>
      <c r="C29" s="185"/>
      <c r="D29" s="185"/>
      <c r="E29" s="185"/>
      <c r="F29" s="185"/>
      <c r="H29" s="158" t="s">
        <v>63</v>
      </c>
      <c r="I29" s="159"/>
      <c r="J29" s="160"/>
      <c r="K29" s="160"/>
      <c r="L29" s="160"/>
      <c r="M29" s="159"/>
    </row>
    <row r="30" spans="2:13" ht="29" customHeight="1" x14ac:dyDescent="0.3">
      <c r="B30" s="178"/>
      <c r="C30" s="178"/>
      <c r="D30" s="178"/>
      <c r="E30" s="178"/>
      <c r="F30" s="178"/>
      <c r="H30" s="281" t="s">
        <v>64</v>
      </c>
      <c r="I30" s="281"/>
      <c r="J30" s="281"/>
      <c r="K30" s="281"/>
      <c r="L30" s="281"/>
      <c r="M30" s="281"/>
    </row>
    <row r="31" spans="2:13" ht="29" customHeight="1" x14ac:dyDescent="0.3">
      <c r="B31" s="178"/>
      <c r="C31" s="178"/>
      <c r="D31" s="178"/>
      <c r="E31" s="178"/>
      <c r="F31" s="178"/>
      <c r="H31" s="281" t="s">
        <v>65</v>
      </c>
      <c r="I31" s="281"/>
      <c r="J31" s="281"/>
      <c r="K31" s="281"/>
      <c r="L31" s="281"/>
      <c r="M31" s="281"/>
    </row>
    <row r="32" spans="2:13" ht="29" customHeight="1" x14ac:dyDescent="0.3">
      <c r="B32" s="178"/>
      <c r="C32" s="178"/>
      <c r="D32" s="178"/>
      <c r="E32" s="178"/>
      <c r="F32" s="178"/>
      <c r="H32" s="281" t="s">
        <v>66</v>
      </c>
      <c r="I32" s="281"/>
      <c r="J32" s="281"/>
      <c r="K32" s="281"/>
      <c r="L32" s="281"/>
      <c r="M32" s="281"/>
    </row>
    <row r="33" spans="2:13" ht="29" customHeight="1" x14ac:dyDescent="0.3">
      <c r="B33" s="178"/>
      <c r="C33" s="178"/>
      <c r="D33" s="178"/>
      <c r="E33" s="178"/>
      <c r="F33" s="178"/>
      <c r="H33" s="281" t="s">
        <v>67</v>
      </c>
      <c r="I33" s="281"/>
      <c r="J33" s="281"/>
      <c r="K33" s="281"/>
      <c r="L33" s="281"/>
      <c r="M33" s="281"/>
    </row>
    <row r="34" spans="2:13" ht="21" customHeight="1" x14ac:dyDescent="0.3">
      <c r="B34" s="178"/>
      <c r="C34" s="178"/>
      <c r="D34" s="178"/>
      <c r="E34" s="178"/>
      <c r="F34" s="178"/>
      <c r="H34" s="281" t="s">
        <v>68</v>
      </c>
      <c r="I34" s="281"/>
      <c r="J34" s="281"/>
      <c r="K34" s="281"/>
      <c r="L34" s="281"/>
      <c r="M34" s="281"/>
    </row>
    <row r="35" spans="2:13" ht="27" customHeight="1" x14ac:dyDescent="0.3">
      <c r="B35" s="177"/>
      <c r="C35" s="177"/>
      <c r="D35" s="177"/>
      <c r="E35" s="177"/>
      <c r="F35" s="177"/>
      <c r="H35" s="281" t="s">
        <v>69</v>
      </c>
      <c r="I35" s="281"/>
      <c r="J35" s="281"/>
      <c r="K35" s="281"/>
      <c r="L35" s="281"/>
      <c r="M35" s="281"/>
    </row>
    <row r="36" spans="2:13" ht="14.4" customHeight="1" x14ac:dyDescent="0.3">
      <c r="B36" s="177"/>
      <c r="C36" s="177"/>
      <c r="D36" s="177"/>
      <c r="E36" s="177"/>
      <c r="F36" s="177"/>
    </row>
    <row r="37" spans="2:13" ht="14.4" customHeight="1" x14ac:dyDescent="0.3">
      <c r="B37" s="177"/>
      <c r="C37" s="177"/>
      <c r="D37" s="177"/>
      <c r="E37" s="177"/>
      <c r="F37" s="177"/>
    </row>
    <row r="38" spans="2:13" ht="14" customHeight="1" x14ac:dyDescent="0.3">
      <c r="B38" s="177"/>
      <c r="C38" s="177"/>
      <c r="D38" s="177"/>
      <c r="E38" s="177"/>
      <c r="F38" s="177"/>
    </row>
  </sheetData>
  <sheetProtection algorithmName="SHA-512" hashValue="T0XO/ga1lcrhZEhtG7K78SrG1+7Ovk5jIcezDGITYJ3vJsYzLsKGzQ+cJdMx3rzCuFhb2jmTMgcuH+fNo7MqAQ==" saltValue="7HBzJD2ls7F5xgiiTIOa6g==" spinCount="100000" sheet="1" formatColumns="0" formatRows="0"/>
  <mergeCells count="13">
    <mergeCell ref="B3:F4"/>
    <mergeCell ref="H35:M35"/>
    <mergeCell ref="B7:B10"/>
    <mergeCell ref="B11:B15"/>
    <mergeCell ref="B16:B17"/>
    <mergeCell ref="H30:M30"/>
    <mergeCell ref="H31:M31"/>
    <mergeCell ref="H32:M32"/>
    <mergeCell ref="H33:M33"/>
    <mergeCell ref="H34:M34"/>
    <mergeCell ref="B20:F22"/>
    <mergeCell ref="B23:F24"/>
    <mergeCell ref="B25:F25"/>
  </mergeCells>
  <conditionalFormatting sqref="M26">
    <cfRule type="cellIs" dxfId="2" priority="1" operator="lessThan">
      <formula>0</formula>
    </cfRule>
  </conditionalFormatting>
  <conditionalFormatting sqref="M4:M9">
    <cfRule type="cellIs" dxfId="1" priority="3" operator="lessThan">
      <formula>0</formula>
    </cfRule>
  </conditionalFormatting>
  <conditionalFormatting sqref="M12:M18">
    <cfRule type="cellIs" dxfId="0" priority="2" operator="lessThan">
      <formula>0</formula>
    </cfRule>
  </conditionalFormatting>
  <hyperlinks>
    <hyperlink ref="D7" location="'s45'!A1" display="New water supply connection" xr:uid="{E7A7463D-02EC-4E03-8F0D-55B0BC58C390}"/>
    <hyperlink ref="D8" location="'s41'!A1" display="New water mains requisition" xr:uid="{FE5F44D8-2891-4928-946D-F0DA68532E98}"/>
    <hyperlink ref="D9" location="'s51'!A1" display="Self lay water mains adoption" xr:uid="{18A3129E-AF9D-4A4D-B065-89C1F70E1BE3}"/>
    <hyperlink ref="D10" location="'s185'!A1" display="Water mains diversion" xr:uid="{5C257A08-B427-43F3-910B-B6629034BC0C}"/>
    <hyperlink ref="D11" location="'s106|7'!A1" display="New sewer connection" xr:uid="{6E14DC3F-381A-45A6-B0EB-3428771CDED7}"/>
    <hyperlink ref="D12" location="'s98'!A1" display="New sewer requisition" xr:uid="{69D08F29-119C-4C31-BAD5-01A8EC0B7BEB}"/>
    <hyperlink ref="D13" location="'s102'!A1" display="New sewer adoption" xr:uid="{C91F8461-DBB0-496F-AF7D-ADE92F8F75B3}"/>
    <hyperlink ref="D14" location="'s104'!A1" display="Existing sewer adoption" xr:uid="{DCFC3A29-2A5C-4CD7-862D-80EE1BFBDA72}"/>
    <hyperlink ref="D15" location="'s185 '!A1" display="Sewer diversion" xr:uid="{B8F7842D-FCE1-42AC-8A59-4A328179BE3E}"/>
    <hyperlink ref="D16" location="'s146'!A1" display="Infrastructure charges" xr:uid="{93111B66-BFB5-4545-AA1B-B80B430D7FDA}"/>
    <hyperlink ref="D17" location="Other!A1" display="Other" xr:uid="{D376F6E9-65BD-4FFA-98D6-A5777751063D}"/>
  </hyperlinks>
  <pageMargins left="0.7" right="0.7" top="0.75" bottom="0.75" header="0.3" footer="0.3"/>
  <pageSetup paperSize="9" scale="6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CE214-880F-4D80-8D02-05D27E7A7C9E}">
  <sheetPr codeName="Sheet2">
    <tabColor theme="4" tint="0.79998168889431442"/>
    <pageSetUpPr fitToPage="1"/>
  </sheetPr>
  <dimension ref="B1:M31"/>
  <sheetViews>
    <sheetView zoomScaleNormal="100" workbookViewId="0"/>
  </sheetViews>
  <sheetFormatPr defaultColWidth="8.6640625" defaultRowHeight="14" x14ac:dyDescent="0.3"/>
  <cols>
    <col min="1" max="1" width="2.4140625" style="3" customWidth="1"/>
    <col min="2" max="2" width="54.6640625" style="3" customWidth="1"/>
    <col min="3" max="3" width="14.1640625" style="3" customWidth="1"/>
    <col min="4" max="4" width="10.4140625" style="121" customWidth="1"/>
    <col min="5" max="5" width="8.9140625" style="3" customWidth="1"/>
    <col min="6" max="6" width="10.4140625" style="128" customWidth="1"/>
    <col min="7" max="7" width="2.5" style="3" customWidth="1"/>
    <col min="8" max="8" width="56.9140625" style="3" customWidth="1"/>
    <col min="9" max="9" width="14.1640625" style="3" customWidth="1"/>
    <col min="10" max="10" width="10.4140625" style="121" customWidth="1"/>
    <col min="11" max="11" width="8.9140625" style="3" customWidth="1"/>
    <col min="12" max="12" width="10.4140625" style="128" customWidth="1"/>
    <col min="13" max="16384" width="8.6640625" style="3"/>
  </cols>
  <sheetData>
    <row r="1" spans="2:13" ht="23" x14ac:dyDescent="0.5">
      <c r="B1" s="112" t="s">
        <v>75</v>
      </c>
      <c r="C1" s="113"/>
      <c r="D1" s="113"/>
      <c r="E1" s="298">
        <f>SUM(F:F)</f>
        <v>464</v>
      </c>
      <c r="F1" s="298"/>
      <c r="H1" s="112" t="s">
        <v>59</v>
      </c>
      <c r="I1" s="113"/>
      <c r="J1" s="113"/>
      <c r="K1" s="298">
        <f>SUM(L:L)</f>
        <v>4536</v>
      </c>
      <c r="L1" s="298"/>
    </row>
    <row r="2" spans="2:13" x14ac:dyDescent="0.3">
      <c r="D2" s="114"/>
      <c r="E2" s="299" t="s">
        <v>76</v>
      </c>
      <c r="F2" s="299"/>
      <c r="J2" s="114"/>
      <c r="K2" s="299" t="s">
        <v>76</v>
      </c>
      <c r="L2" s="299"/>
    </row>
    <row r="3" spans="2:13" x14ac:dyDescent="0.3">
      <c r="B3" s="115" t="s">
        <v>0</v>
      </c>
      <c r="C3" s="116"/>
      <c r="D3" s="117"/>
      <c r="E3" s="117"/>
      <c r="F3" s="118"/>
      <c r="H3" s="182" t="s">
        <v>7</v>
      </c>
      <c r="I3" s="116"/>
      <c r="J3" s="117"/>
      <c r="K3" s="117"/>
      <c r="L3" s="118"/>
    </row>
    <row r="4" spans="2:13" s="121" customFormat="1" x14ac:dyDescent="0.3">
      <c r="B4" s="119" t="s">
        <v>1</v>
      </c>
      <c r="C4" s="119" t="s">
        <v>2</v>
      </c>
      <c r="D4" s="119" t="s">
        <v>19</v>
      </c>
      <c r="E4" s="119" t="s">
        <v>3</v>
      </c>
      <c r="F4" s="120" t="s">
        <v>20</v>
      </c>
      <c r="H4" s="119" t="s">
        <v>1</v>
      </c>
      <c r="I4" s="119" t="s">
        <v>2</v>
      </c>
      <c r="J4" s="119" t="s">
        <v>19</v>
      </c>
      <c r="K4" s="119" t="s">
        <v>3</v>
      </c>
      <c r="L4" s="120" t="s">
        <v>20</v>
      </c>
    </row>
    <row r="5" spans="2:13" ht="25" x14ac:dyDescent="0.3">
      <c r="B5" s="122" t="s">
        <v>259</v>
      </c>
      <c r="C5" s="123" t="s">
        <v>4</v>
      </c>
      <c r="D5" s="124">
        <v>1</v>
      </c>
      <c r="E5" s="130">
        <v>122</v>
      </c>
      <c r="F5" s="136">
        <f>D5*E5</f>
        <v>122</v>
      </c>
      <c r="H5" s="123" t="s">
        <v>8</v>
      </c>
      <c r="I5" s="123" t="s">
        <v>9</v>
      </c>
      <c r="J5" s="124"/>
      <c r="K5" s="130" t="s">
        <v>10</v>
      </c>
      <c r="L5" s="136"/>
    </row>
    <row r="6" spans="2:13" ht="25" x14ac:dyDescent="0.3">
      <c r="B6" s="122" t="s">
        <v>260</v>
      </c>
      <c r="C6" s="123" t="s">
        <v>4</v>
      </c>
      <c r="D6" s="124">
        <v>9</v>
      </c>
      <c r="E6" s="130">
        <v>33</v>
      </c>
      <c r="F6" s="136">
        <f>D6*E6</f>
        <v>297</v>
      </c>
      <c r="H6" s="123" t="s">
        <v>11</v>
      </c>
      <c r="I6" s="123" t="s">
        <v>12</v>
      </c>
      <c r="J6" s="124"/>
      <c r="K6" s="130" t="s">
        <v>10</v>
      </c>
      <c r="L6" s="136"/>
    </row>
    <row r="7" spans="2:13" ht="25" x14ac:dyDescent="0.3">
      <c r="B7" s="122" t="s">
        <v>261</v>
      </c>
      <c r="C7" s="123" t="s">
        <v>4</v>
      </c>
      <c r="D7" s="124"/>
      <c r="E7" s="130">
        <v>40</v>
      </c>
      <c r="F7" s="136">
        <f>D7*E7</f>
        <v>0</v>
      </c>
      <c r="H7" s="292" t="s">
        <v>245</v>
      </c>
      <c r="I7" s="293"/>
      <c r="J7" s="293"/>
      <c r="K7" s="180"/>
      <c r="L7" s="181"/>
      <c r="M7" s="172"/>
    </row>
    <row r="8" spans="2:13" ht="27.5" customHeight="1" x14ac:dyDescent="0.3">
      <c r="B8" s="122" t="s">
        <v>262</v>
      </c>
      <c r="C8" s="123" t="s">
        <v>4</v>
      </c>
      <c r="D8" s="124"/>
      <c r="E8" s="130">
        <v>27</v>
      </c>
      <c r="F8" s="136">
        <f>D8*E8</f>
        <v>0</v>
      </c>
      <c r="H8" s="169" t="s">
        <v>246</v>
      </c>
      <c r="I8" s="122" t="s">
        <v>4</v>
      </c>
      <c r="J8" s="124"/>
      <c r="K8" s="130">
        <v>923</v>
      </c>
      <c r="L8" s="136">
        <f t="shared" ref="L8:L29" si="0">J8*K8</f>
        <v>0</v>
      </c>
      <c r="M8" s="172"/>
    </row>
    <row r="9" spans="2:13" ht="25" x14ac:dyDescent="0.3">
      <c r="B9" s="123" t="s">
        <v>5</v>
      </c>
      <c r="C9" s="123" t="s">
        <v>6</v>
      </c>
      <c r="D9" s="124">
        <v>1</v>
      </c>
      <c r="E9" s="143">
        <v>45</v>
      </c>
      <c r="F9" s="136">
        <f>D9*E9</f>
        <v>45</v>
      </c>
      <c r="H9" s="257" t="s">
        <v>395</v>
      </c>
      <c r="I9" s="122" t="s">
        <v>4</v>
      </c>
      <c r="J9" s="124"/>
      <c r="K9" s="130">
        <v>215</v>
      </c>
      <c r="L9" s="136">
        <f t="shared" si="0"/>
        <v>0</v>
      </c>
      <c r="M9" s="172"/>
    </row>
    <row r="10" spans="2:13" ht="25.5" customHeight="1" x14ac:dyDescent="0.3">
      <c r="H10" s="257" t="s">
        <v>247</v>
      </c>
      <c r="I10" s="122" t="s">
        <v>4</v>
      </c>
      <c r="J10" s="124">
        <v>1</v>
      </c>
      <c r="K10" s="130">
        <v>1560</v>
      </c>
      <c r="L10" s="136">
        <f t="shared" si="0"/>
        <v>1560</v>
      </c>
      <c r="M10" s="172"/>
    </row>
    <row r="11" spans="2:13" ht="25" x14ac:dyDescent="0.3">
      <c r="B11" s="183"/>
      <c r="H11" s="257" t="s">
        <v>396</v>
      </c>
      <c r="I11" s="122" t="s">
        <v>4</v>
      </c>
      <c r="J11" s="124"/>
      <c r="K11" s="130">
        <v>863</v>
      </c>
      <c r="L11" s="136">
        <f t="shared" si="0"/>
        <v>0</v>
      </c>
      <c r="M11" s="172"/>
    </row>
    <row r="12" spans="2:13" ht="25" x14ac:dyDescent="0.3">
      <c r="B12" s="183"/>
      <c r="H12" s="258" t="s">
        <v>248</v>
      </c>
      <c r="I12" s="123" t="s">
        <v>13</v>
      </c>
      <c r="J12" s="124">
        <v>4</v>
      </c>
      <c r="K12" s="130">
        <v>265</v>
      </c>
      <c r="L12" s="136">
        <f t="shared" si="0"/>
        <v>1060</v>
      </c>
      <c r="M12" s="172"/>
    </row>
    <row r="13" spans="2:13" ht="25" x14ac:dyDescent="0.3">
      <c r="H13" s="259" t="s">
        <v>249</v>
      </c>
      <c r="I13" s="123" t="s">
        <v>13</v>
      </c>
      <c r="J13" s="124"/>
      <c r="K13" s="130">
        <v>432</v>
      </c>
      <c r="L13" s="136">
        <f t="shared" si="0"/>
        <v>0</v>
      </c>
      <c r="M13" s="172"/>
    </row>
    <row r="14" spans="2:13" ht="25" x14ac:dyDescent="0.3">
      <c r="H14" s="257" t="s">
        <v>250</v>
      </c>
      <c r="I14" s="169" t="s">
        <v>13</v>
      </c>
      <c r="J14" s="124">
        <v>2</v>
      </c>
      <c r="K14" s="130">
        <v>535</v>
      </c>
      <c r="L14" s="136">
        <f t="shared" si="0"/>
        <v>1070</v>
      </c>
      <c r="M14" s="172"/>
    </row>
    <row r="15" spans="2:13" ht="25" x14ac:dyDescent="0.3">
      <c r="H15" s="260" t="s">
        <v>251</v>
      </c>
      <c r="I15" s="122" t="s">
        <v>14</v>
      </c>
      <c r="J15" s="124"/>
      <c r="K15" s="130">
        <v>1856</v>
      </c>
      <c r="L15" s="136">
        <f t="shared" si="0"/>
        <v>0</v>
      </c>
      <c r="M15" s="172"/>
    </row>
    <row r="16" spans="2:13" ht="25" x14ac:dyDescent="0.3">
      <c r="H16" s="260" t="s">
        <v>252</v>
      </c>
      <c r="I16" s="122" t="s">
        <v>14</v>
      </c>
      <c r="J16" s="124"/>
      <c r="K16" s="130">
        <v>1900</v>
      </c>
      <c r="L16" s="136">
        <f t="shared" si="0"/>
        <v>0</v>
      </c>
      <c r="M16" s="172"/>
    </row>
    <row r="17" spans="8:13" ht="25.5" customHeight="1" x14ac:dyDescent="0.3">
      <c r="H17" s="292" t="s">
        <v>253</v>
      </c>
      <c r="I17" s="293"/>
      <c r="J17" s="293"/>
      <c r="K17" s="180"/>
      <c r="L17" s="181"/>
      <c r="M17" s="172"/>
    </row>
    <row r="18" spans="8:13" ht="25" x14ac:dyDescent="0.3">
      <c r="H18" s="261" t="s">
        <v>254</v>
      </c>
      <c r="I18" s="122" t="s">
        <v>4</v>
      </c>
      <c r="J18" s="124"/>
      <c r="K18" s="130">
        <v>271</v>
      </c>
      <c r="L18" s="136">
        <f t="shared" si="0"/>
        <v>0</v>
      </c>
      <c r="M18" s="172"/>
    </row>
    <row r="19" spans="8:13" ht="25" x14ac:dyDescent="0.3">
      <c r="H19" s="257" t="s">
        <v>395</v>
      </c>
      <c r="I19" s="122" t="s">
        <v>4</v>
      </c>
      <c r="J19" s="124"/>
      <c r="K19" s="130">
        <v>215</v>
      </c>
      <c r="L19" s="136">
        <f t="shared" si="0"/>
        <v>0</v>
      </c>
      <c r="M19" s="172"/>
    </row>
    <row r="20" spans="8:13" ht="25" x14ac:dyDescent="0.3">
      <c r="H20" s="257" t="s">
        <v>255</v>
      </c>
      <c r="I20" s="122" t="s">
        <v>4</v>
      </c>
      <c r="J20" s="124"/>
      <c r="K20" s="130">
        <v>948</v>
      </c>
      <c r="L20" s="136">
        <f t="shared" si="0"/>
        <v>0</v>
      </c>
      <c r="M20" s="172"/>
    </row>
    <row r="21" spans="8:13" ht="25" x14ac:dyDescent="0.3">
      <c r="H21" s="257" t="s">
        <v>396</v>
      </c>
      <c r="I21" s="122" t="s">
        <v>4</v>
      </c>
      <c r="J21" s="124"/>
      <c r="K21" s="130">
        <v>863</v>
      </c>
      <c r="L21" s="136">
        <f t="shared" si="0"/>
        <v>0</v>
      </c>
      <c r="M21" s="172"/>
    </row>
    <row r="22" spans="8:13" x14ac:dyDescent="0.3">
      <c r="H22" s="261" t="s">
        <v>286</v>
      </c>
      <c r="I22" s="122" t="s">
        <v>14</v>
      </c>
      <c r="J22" s="124"/>
      <c r="K22" s="130">
        <v>1244</v>
      </c>
      <c r="L22" s="136">
        <f>J22*K22</f>
        <v>0</v>
      </c>
      <c r="M22" s="172"/>
    </row>
    <row r="23" spans="8:13" x14ac:dyDescent="0.3">
      <c r="H23" s="257" t="s">
        <v>287</v>
      </c>
      <c r="I23" s="122" t="s">
        <v>14</v>
      </c>
      <c r="J23" s="124"/>
      <c r="K23" s="130">
        <v>1288</v>
      </c>
      <c r="L23" s="136">
        <f t="shared" si="0"/>
        <v>0</v>
      </c>
      <c r="M23" s="172"/>
    </row>
    <row r="24" spans="8:13" ht="19.5" customHeight="1" x14ac:dyDescent="0.3">
      <c r="H24" s="292" t="s">
        <v>256</v>
      </c>
      <c r="I24" s="293"/>
      <c r="J24" s="293"/>
      <c r="K24" s="180"/>
      <c r="L24" s="181"/>
      <c r="M24" s="172"/>
    </row>
    <row r="25" spans="8:13" x14ac:dyDescent="0.3">
      <c r="H25" s="123" t="s">
        <v>257</v>
      </c>
      <c r="I25" s="123" t="s">
        <v>13</v>
      </c>
      <c r="J25" s="124"/>
      <c r="K25" s="130">
        <v>37</v>
      </c>
      <c r="L25" s="136">
        <f t="shared" si="0"/>
        <v>0</v>
      </c>
      <c r="M25" s="172"/>
    </row>
    <row r="26" spans="8:13" x14ac:dyDescent="0.3">
      <c r="H26" s="123" t="s">
        <v>258</v>
      </c>
      <c r="I26" s="123" t="s">
        <v>15</v>
      </c>
      <c r="J26" s="124"/>
      <c r="K26" s="130">
        <v>46</v>
      </c>
      <c r="L26" s="136">
        <f t="shared" si="0"/>
        <v>0</v>
      </c>
      <c r="M26" s="172"/>
    </row>
    <row r="27" spans="8:13" x14ac:dyDescent="0.3">
      <c r="H27" s="262" t="s">
        <v>16</v>
      </c>
      <c r="I27" s="123" t="s">
        <v>17</v>
      </c>
      <c r="J27" s="124">
        <v>9</v>
      </c>
      <c r="K27" s="130">
        <v>94</v>
      </c>
      <c r="L27" s="136">
        <f t="shared" si="0"/>
        <v>846</v>
      </c>
    </row>
    <row r="28" spans="8:13" ht="37.5" x14ac:dyDescent="0.3">
      <c r="H28" s="258" t="s">
        <v>202</v>
      </c>
      <c r="I28" s="122" t="s">
        <v>17</v>
      </c>
      <c r="J28" s="124"/>
      <c r="K28" s="130">
        <v>31</v>
      </c>
      <c r="L28" s="136">
        <f t="shared" si="0"/>
        <v>0</v>
      </c>
    </row>
    <row r="29" spans="8:13" x14ac:dyDescent="0.3">
      <c r="H29" s="257" t="s">
        <v>191</v>
      </c>
      <c r="I29" s="169" t="s">
        <v>18</v>
      </c>
      <c r="J29" s="124"/>
      <c r="K29" s="130">
        <v>95</v>
      </c>
      <c r="L29" s="136">
        <f t="shared" si="0"/>
        <v>0</v>
      </c>
    </row>
    <row r="30" spans="8:13" ht="26" customHeight="1" x14ac:dyDescent="0.3">
      <c r="H30" s="294" t="s">
        <v>284</v>
      </c>
      <c r="I30" s="295"/>
      <c r="J30" s="295"/>
      <c r="K30" s="295"/>
      <c r="L30" s="295"/>
    </row>
    <row r="31" spans="8:13" ht="34.5" customHeight="1" x14ac:dyDescent="0.3">
      <c r="H31" s="296"/>
      <c r="I31" s="297"/>
      <c r="J31" s="297"/>
      <c r="K31" s="297"/>
      <c r="L31" s="297"/>
    </row>
  </sheetData>
  <sheetProtection algorithmName="SHA-512" hashValue="IoHFkpjeIs5H8ZFU1MEoieIfr1ta5+0Q4IdEDKzB072YiKW3C3cFox2kxXGxjlcu4w01WpC8l34ACxh1PtskyA==" saltValue="y/nCalINVoiUi67Po9mBXA==" spinCount="100000" sheet="1" formatColumns="0" formatRows="0"/>
  <mergeCells count="9">
    <mergeCell ref="H17:J17"/>
    <mergeCell ref="H24:J24"/>
    <mergeCell ref="H30:L30"/>
    <mergeCell ref="H31:L31"/>
    <mergeCell ref="E1:F1"/>
    <mergeCell ref="K1:L1"/>
    <mergeCell ref="E2:F2"/>
    <mergeCell ref="K2:L2"/>
    <mergeCell ref="H7:J7"/>
  </mergeCells>
  <dataValidations count="1">
    <dataValidation type="whole" operator="greaterThanOrEqual" allowBlank="1" showInputMessage="1" showErrorMessage="1" sqref="D5:D9 J5:J29" xr:uid="{BEF5C084-1E59-4A77-9B83-459723AAE7F7}">
      <formula1>-1000000</formula1>
    </dataValidation>
  </dataValidations>
  <hyperlinks>
    <hyperlink ref="E2" location="Calculator!A1" display="Back to calculator" xr:uid="{9334B235-DA1C-451E-A839-652E6E1B43D8}"/>
    <hyperlink ref="K2" location="Calculator!A1" display="Back to calculator" xr:uid="{84E5546B-BF7C-420A-9CFC-26702617EE71}"/>
    <hyperlink ref="H30" r:id="rId1" display="https://www.wessexwater.co.uk/services/building-and-developing/self-lay" xr:uid="{63BC4428-4574-48A7-9602-A52DAFC963DC}"/>
  </hyperlinks>
  <pageMargins left="0.7" right="0.7" top="0.75" bottom="0.75" header="0.3" footer="0.3"/>
  <pageSetup paperSize="8"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3B7A3-3D05-4E8D-91E5-849FC7C71ADE}">
  <sheetPr codeName="Sheet3">
    <tabColor theme="4" tint="0.79998168889431442"/>
    <pageSetUpPr fitToPage="1"/>
  </sheetPr>
  <dimension ref="A1:N31"/>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2.1640625" style="3" customWidth="1"/>
    <col min="10" max="10" width="10.4140625" style="121" customWidth="1"/>
    <col min="11" max="11" width="10.4140625" style="3" customWidth="1"/>
    <col min="12" max="12" width="10.4140625" style="128" customWidth="1"/>
    <col min="13" max="13" width="2.5" style="3" customWidth="1"/>
    <col min="14" max="16384" width="8.6640625" style="3"/>
  </cols>
  <sheetData>
    <row r="1" spans="1:14" ht="23" x14ac:dyDescent="0.5">
      <c r="B1" s="112" t="s">
        <v>75</v>
      </c>
      <c r="C1" s="113"/>
      <c r="D1" s="113"/>
      <c r="E1" s="298">
        <f>SUM(F:F)</f>
        <v>0</v>
      </c>
      <c r="F1" s="298"/>
      <c r="H1" s="112" t="s">
        <v>59</v>
      </c>
      <c r="I1" s="113"/>
      <c r="J1" s="113"/>
      <c r="K1" s="298">
        <f>SUM(L:L)</f>
        <v>0</v>
      </c>
      <c r="L1" s="298"/>
    </row>
    <row r="2" spans="1:14" x14ac:dyDescent="0.3">
      <c r="D2" s="114"/>
      <c r="E2" s="299" t="s">
        <v>76</v>
      </c>
      <c r="F2" s="299"/>
      <c r="K2" s="299" t="s">
        <v>76</v>
      </c>
      <c r="L2" s="299"/>
    </row>
    <row r="3" spans="1:14" x14ac:dyDescent="0.3">
      <c r="B3" s="184" t="s">
        <v>80</v>
      </c>
      <c r="C3" s="116"/>
      <c r="D3" s="117"/>
      <c r="E3" s="117"/>
      <c r="F3" s="118"/>
      <c r="H3" s="184" t="s">
        <v>85</v>
      </c>
      <c r="I3" s="116"/>
      <c r="J3" s="117"/>
      <c r="K3" s="117"/>
      <c r="L3" s="118"/>
    </row>
    <row r="4" spans="1:14" s="121" customFormat="1" x14ac:dyDescent="0.3">
      <c r="B4" s="119" t="s">
        <v>1</v>
      </c>
      <c r="C4" s="119" t="s">
        <v>2</v>
      </c>
      <c r="D4" s="119" t="s">
        <v>19</v>
      </c>
      <c r="E4" s="119" t="s">
        <v>3</v>
      </c>
      <c r="F4" s="120" t="s">
        <v>20</v>
      </c>
      <c r="H4" s="119" t="s">
        <v>1</v>
      </c>
      <c r="I4" s="119" t="s">
        <v>2</v>
      </c>
      <c r="J4" s="119" t="s">
        <v>19</v>
      </c>
      <c r="K4" s="119" t="s">
        <v>3</v>
      </c>
      <c r="L4" s="120" t="s">
        <v>20</v>
      </c>
    </row>
    <row r="5" spans="1:14" ht="25" x14ac:dyDescent="0.3">
      <c r="B5" s="123" t="s">
        <v>263</v>
      </c>
      <c r="C5" s="123" t="s">
        <v>81</v>
      </c>
      <c r="D5" s="124"/>
      <c r="E5" s="130">
        <v>95</v>
      </c>
      <c r="F5" s="126">
        <f t="shared" ref="F5:F8" si="0">D5*E5</f>
        <v>0</v>
      </c>
      <c r="H5" s="169" t="s">
        <v>8</v>
      </c>
      <c r="I5" s="169" t="s">
        <v>9</v>
      </c>
      <c r="J5" s="124"/>
      <c r="K5" s="156" t="s">
        <v>10</v>
      </c>
      <c r="L5" s="126"/>
    </row>
    <row r="6" spans="1:14" ht="25" x14ac:dyDescent="0.3">
      <c r="B6" s="122" t="s">
        <v>264</v>
      </c>
      <c r="C6" s="123" t="s">
        <v>82</v>
      </c>
      <c r="D6" s="124"/>
      <c r="E6" s="143">
        <v>253</v>
      </c>
      <c r="F6" s="126">
        <f t="shared" si="0"/>
        <v>0</v>
      </c>
      <c r="H6" s="169" t="s">
        <v>265</v>
      </c>
      <c r="I6" s="169" t="s">
        <v>82</v>
      </c>
      <c r="J6" s="124"/>
      <c r="K6" s="143">
        <v>460</v>
      </c>
      <c r="L6" s="126">
        <f t="shared" ref="L6:L17" si="1">J6*K6</f>
        <v>0</v>
      </c>
    </row>
    <row r="7" spans="1:14" ht="37.5" x14ac:dyDescent="0.3">
      <c r="B7" s="122" t="s">
        <v>83</v>
      </c>
      <c r="C7" s="123" t="s">
        <v>4</v>
      </c>
      <c r="D7" s="124"/>
      <c r="E7" s="130">
        <v>4375</v>
      </c>
      <c r="F7" s="126">
        <f t="shared" si="0"/>
        <v>0</v>
      </c>
      <c r="H7" s="169" t="s">
        <v>86</v>
      </c>
      <c r="I7" s="169" t="s">
        <v>87</v>
      </c>
      <c r="J7" s="124"/>
      <c r="K7" s="143">
        <v>249</v>
      </c>
      <c r="L7" s="126">
        <f t="shared" si="1"/>
        <v>0</v>
      </c>
    </row>
    <row r="8" spans="1:14" ht="37.5" x14ac:dyDescent="0.3">
      <c r="A8" s="179" t="s">
        <v>240</v>
      </c>
      <c r="B8" s="122" t="s">
        <v>357</v>
      </c>
      <c r="C8" s="123" t="s">
        <v>4</v>
      </c>
      <c r="D8" s="124"/>
      <c r="E8" s="130">
        <v>7871</v>
      </c>
      <c r="F8" s="126">
        <f t="shared" si="0"/>
        <v>0</v>
      </c>
      <c r="H8" s="259" t="s">
        <v>266</v>
      </c>
      <c r="I8" s="169" t="s">
        <v>13</v>
      </c>
      <c r="J8" s="124"/>
      <c r="K8" s="143">
        <v>87</v>
      </c>
      <c r="L8" s="126">
        <f t="shared" si="1"/>
        <v>0</v>
      </c>
    </row>
    <row r="9" spans="1:14" ht="25" x14ac:dyDescent="0.3">
      <c r="B9" s="263" t="s">
        <v>241</v>
      </c>
      <c r="C9" s="264"/>
      <c r="D9" s="265"/>
      <c r="E9" s="176"/>
      <c r="F9" s="174"/>
      <c r="H9" s="259" t="s">
        <v>267</v>
      </c>
      <c r="I9" s="169" t="s">
        <v>13</v>
      </c>
      <c r="J9" s="124"/>
      <c r="K9" s="143">
        <v>125</v>
      </c>
      <c r="L9" s="126">
        <f t="shared" si="1"/>
        <v>0</v>
      </c>
    </row>
    <row r="10" spans="1:14" ht="25" x14ac:dyDescent="0.3">
      <c r="B10" s="300" t="s">
        <v>358</v>
      </c>
      <c r="C10" s="300"/>
      <c r="D10" s="300"/>
      <c r="E10" s="300"/>
      <c r="F10" s="300"/>
      <c r="H10" s="259" t="s">
        <v>268</v>
      </c>
      <c r="I10" s="169" t="s">
        <v>13</v>
      </c>
      <c r="J10" s="124"/>
      <c r="K10" s="143">
        <v>147</v>
      </c>
      <c r="L10" s="126">
        <f t="shared" si="1"/>
        <v>0</v>
      </c>
    </row>
    <row r="11" spans="1:14" ht="25" x14ac:dyDescent="0.3">
      <c r="B11" s="290"/>
      <c r="C11" s="290"/>
      <c r="D11" s="290"/>
      <c r="E11" s="290"/>
      <c r="F11" s="290"/>
      <c r="H11" s="259" t="s">
        <v>269</v>
      </c>
      <c r="I11" s="169" t="s">
        <v>13</v>
      </c>
      <c r="J11" s="124"/>
      <c r="K11" s="143">
        <v>232</v>
      </c>
      <c r="L11" s="126">
        <f t="shared" si="1"/>
        <v>0</v>
      </c>
    </row>
    <row r="12" spans="1:14" ht="25" x14ac:dyDescent="0.3">
      <c r="B12" s="290"/>
      <c r="C12" s="290"/>
      <c r="D12" s="290"/>
      <c r="E12" s="290"/>
      <c r="F12" s="290"/>
      <c r="H12" s="259" t="s">
        <v>88</v>
      </c>
      <c r="I12" s="169" t="s">
        <v>13</v>
      </c>
      <c r="J12" s="124"/>
      <c r="K12" s="143">
        <v>31</v>
      </c>
      <c r="L12" s="126">
        <f t="shared" si="1"/>
        <v>0</v>
      </c>
    </row>
    <row r="13" spans="1:14" ht="25" x14ac:dyDescent="0.3">
      <c r="B13" s="290"/>
      <c r="C13" s="290"/>
      <c r="D13" s="290"/>
      <c r="E13" s="290"/>
      <c r="F13" s="290"/>
      <c r="H13" s="169" t="s">
        <v>203</v>
      </c>
      <c r="I13" s="169" t="s">
        <v>89</v>
      </c>
      <c r="J13" s="124"/>
      <c r="K13" s="143">
        <v>172783</v>
      </c>
      <c r="L13" s="126">
        <f>J13*K13</f>
        <v>0</v>
      </c>
    </row>
    <row r="14" spans="1:14" ht="25" x14ac:dyDescent="0.3">
      <c r="B14" s="290"/>
      <c r="C14" s="290"/>
      <c r="D14" s="290"/>
      <c r="E14" s="290"/>
      <c r="F14" s="290"/>
      <c r="H14" s="169" t="s">
        <v>386</v>
      </c>
      <c r="I14" s="169" t="s">
        <v>4</v>
      </c>
      <c r="J14" s="266"/>
      <c r="K14" s="143">
        <v>652</v>
      </c>
      <c r="L14" s="136">
        <f t="shared" si="1"/>
        <v>0</v>
      </c>
      <c r="M14" s="253"/>
      <c r="N14" s="253"/>
    </row>
    <row r="15" spans="1:14" x14ac:dyDescent="0.3">
      <c r="B15" s="290"/>
      <c r="C15" s="290"/>
      <c r="D15" s="290"/>
      <c r="E15" s="290"/>
      <c r="F15" s="290"/>
      <c r="H15" s="169" t="s">
        <v>90</v>
      </c>
      <c r="I15" s="169" t="s">
        <v>91</v>
      </c>
      <c r="J15" s="124"/>
      <c r="K15" s="143">
        <v>519</v>
      </c>
      <c r="L15" s="126">
        <f t="shared" si="1"/>
        <v>0</v>
      </c>
    </row>
    <row r="16" spans="1:14" x14ac:dyDescent="0.3">
      <c r="B16" s="290"/>
      <c r="C16" s="290"/>
      <c r="D16" s="290"/>
      <c r="E16" s="290"/>
      <c r="F16" s="290"/>
      <c r="H16" s="169" t="s">
        <v>92</v>
      </c>
      <c r="I16" s="169" t="s">
        <v>93</v>
      </c>
      <c r="J16" s="124"/>
      <c r="K16" s="143">
        <v>370</v>
      </c>
      <c r="L16" s="126">
        <f t="shared" si="1"/>
        <v>0</v>
      </c>
    </row>
    <row r="17" spans="2:12" x14ac:dyDescent="0.3">
      <c r="B17" s="290"/>
      <c r="C17" s="290"/>
      <c r="D17" s="290"/>
      <c r="E17" s="290"/>
      <c r="F17" s="290"/>
      <c r="H17" s="169" t="s">
        <v>94</v>
      </c>
      <c r="I17" s="169" t="s">
        <v>95</v>
      </c>
      <c r="J17" s="124"/>
      <c r="K17" s="143">
        <v>187</v>
      </c>
      <c r="L17" s="126">
        <f t="shared" si="1"/>
        <v>0</v>
      </c>
    </row>
    <row r="18" spans="2:12" ht="34" customHeight="1" x14ac:dyDescent="0.3">
      <c r="B18" s="290"/>
      <c r="C18" s="290"/>
      <c r="D18" s="290"/>
      <c r="E18" s="290"/>
      <c r="F18" s="290"/>
      <c r="H18" s="296"/>
      <c r="I18" s="297"/>
      <c r="J18" s="297"/>
      <c r="K18" s="297"/>
      <c r="L18" s="297"/>
    </row>
    <row r="19" spans="2:12" x14ac:dyDescent="0.3">
      <c r="B19" s="290"/>
      <c r="C19" s="290"/>
      <c r="D19" s="290"/>
      <c r="E19" s="290"/>
      <c r="F19" s="290"/>
    </row>
    <row r="20" spans="2:12" ht="34.5" customHeight="1" x14ac:dyDescent="0.3">
      <c r="B20" s="290"/>
      <c r="C20" s="290"/>
      <c r="D20" s="290"/>
      <c r="E20" s="290"/>
      <c r="F20" s="290"/>
    </row>
    <row r="21" spans="2:12" x14ac:dyDescent="0.3">
      <c r="B21" s="290"/>
      <c r="C21" s="290"/>
      <c r="D21" s="290"/>
      <c r="E21" s="290"/>
      <c r="F21" s="290"/>
    </row>
    <row r="22" spans="2:12" x14ac:dyDescent="0.3">
      <c r="B22" s="290"/>
      <c r="C22" s="290"/>
      <c r="D22" s="290"/>
      <c r="E22" s="290"/>
      <c r="F22" s="290"/>
    </row>
    <row r="23" spans="2:12" x14ac:dyDescent="0.3">
      <c r="B23" s="301"/>
      <c r="C23" s="301"/>
      <c r="D23" s="301"/>
      <c r="E23" s="301"/>
      <c r="F23" s="301"/>
    </row>
    <row r="24" spans="2:12" x14ac:dyDescent="0.3">
      <c r="B24" s="301"/>
      <c r="C24" s="301"/>
      <c r="D24" s="301"/>
      <c r="E24" s="301"/>
      <c r="F24" s="301"/>
    </row>
    <row r="25" spans="2:12" x14ac:dyDescent="0.3">
      <c r="B25" s="301"/>
      <c r="C25" s="301"/>
      <c r="D25" s="301"/>
      <c r="E25" s="301"/>
      <c r="F25" s="301"/>
    </row>
    <row r="26" spans="2:12" x14ac:dyDescent="0.3">
      <c r="B26" s="301"/>
      <c r="C26" s="301"/>
      <c r="D26" s="301"/>
      <c r="E26" s="301"/>
      <c r="F26" s="301"/>
    </row>
    <row r="27" spans="2:12" x14ac:dyDescent="0.3">
      <c r="B27" s="301"/>
      <c r="C27" s="301"/>
      <c r="D27" s="301"/>
      <c r="E27" s="301"/>
      <c r="F27" s="301"/>
    </row>
    <row r="28" spans="2:12" x14ac:dyDescent="0.3">
      <c r="B28" s="301"/>
      <c r="C28" s="301"/>
      <c r="D28" s="301"/>
      <c r="E28" s="301"/>
      <c r="F28" s="301"/>
    </row>
    <row r="29" spans="2:12" x14ac:dyDescent="0.3">
      <c r="B29" s="301"/>
      <c r="C29" s="301"/>
      <c r="D29" s="301"/>
      <c r="E29" s="301"/>
      <c r="F29" s="301"/>
    </row>
    <row r="30" spans="2:12" x14ac:dyDescent="0.3">
      <c r="B30" s="301"/>
      <c r="C30" s="301"/>
      <c r="D30" s="301"/>
      <c r="E30" s="301"/>
      <c r="F30" s="301"/>
    </row>
    <row r="31" spans="2:12" ht="17" customHeight="1" x14ac:dyDescent="0.3">
      <c r="B31" s="301"/>
      <c r="C31" s="301"/>
      <c r="D31" s="301"/>
      <c r="E31" s="301"/>
      <c r="F31" s="301"/>
    </row>
  </sheetData>
  <sheetProtection algorithmName="SHA-512" hashValue="7sBuaTxLg5OMk2bId2xdZWy6Sd2tG0FyUEOPi77y0h4kLggzIntm0E35XtBYKanxvUNzXXfen5MbwFT6cAXcdg==" saltValue="t8Twof4dRkrrMu59/uqYLQ==" spinCount="100000" sheet="1" formatColumns="0" formatRows="0"/>
  <mergeCells count="6">
    <mergeCell ref="E2:F2"/>
    <mergeCell ref="K2:L2"/>
    <mergeCell ref="E1:F1"/>
    <mergeCell ref="K1:L1"/>
    <mergeCell ref="B10:F31"/>
    <mergeCell ref="H18:L18"/>
  </mergeCells>
  <dataValidations disablePrompts="1" count="1">
    <dataValidation type="whole" operator="greaterThanOrEqual" allowBlank="1" showInputMessage="1" showErrorMessage="1" sqref="J5:J17 D5:D9" xr:uid="{F7E6C218-A627-4BA6-A573-5D6FA79AD0B4}">
      <formula1>-1000000</formula1>
    </dataValidation>
  </dataValidations>
  <hyperlinks>
    <hyperlink ref="K2" location="Calculator!A1" display="Back to calculator" xr:uid="{ADF2769A-B11F-4453-A6B7-2ECF31CC7A11}"/>
    <hyperlink ref="E2" location="Calculator!A1" display="Back to calculator" xr:uid="{67F571A0-155B-41A9-8101-655C3E7AFCAA}"/>
  </hyperlinks>
  <pageMargins left="0.25" right="0.25" top="0.75" bottom="0.75" header="0.3" footer="0.3"/>
  <pageSetup paperSize="9" scale="6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21E71-D71B-4BDC-8670-41FCF034DCE4}">
  <sheetPr codeName="Sheet4">
    <tabColor theme="4" tint="0.79998168889431442"/>
    <pageSetUpPr fitToPage="1"/>
  </sheetPr>
  <dimension ref="A1:L23"/>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2.1640625" style="3" customWidth="1"/>
    <col min="10" max="10" width="10.4140625" style="121" customWidth="1"/>
    <col min="11" max="11" width="10.4140625" style="3" customWidth="1"/>
    <col min="12" max="12" width="10.4140625" style="128" customWidth="1"/>
    <col min="13" max="16384" width="8.6640625" style="3"/>
  </cols>
  <sheetData>
    <row r="1" spans="1:12" ht="23" x14ac:dyDescent="0.5">
      <c r="B1" s="112" t="s">
        <v>75</v>
      </c>
      <c r="C1" s="113"/>
      <c r="D1" s="113"/>
      <c r="E1" s="298">
        <f>SUM(F:F)</f>
        <v>0</v>
      </c>
      <c r="F1" s="298"/>
      <c r="H1" s="112" t="s">
        <v>59</v>
      </c>
      <c r="I1" s="113"/>
      <c r="J1" s="113"/>
      <c r="K1" s="298">
        <f>SUM(L:L)</f>
        <v>0</v>
      </c>
      <c r="L1" s="298"/>
    </row>
    <row r="2" spans="1:12" x14ac:dyDescent="0.3">
      <c r="D2" s="114"/>
      <c r="E2" s="299" t="s">
        <v>76</v>
      </c>
      <c r="F2" s="299"/>
      <c r="K2" s="299" t="s">
        <v>76</v>
      </c>
      <c r="L2" s="299"/>
    </row>
    <row r="3" spans="1:12" x14ac:dyDescent="0.3">
      <c r="B3" s="184" t="s">
        <v>96</v>
      </c>
      <c r="C3" s="116"/>
      <c r="D3" s="117"/>
      <c r="E3" s="117"/>
      <c r="F3" s="118"/>
      <c r="H3" s="184" t="s">
        <v>102</v>
      </c>
      <c r="I3" s="116"/>
      <c r="J3" s="117"/>
      <c r="K3" s="117"/>
      <c r="L3" s="118"/>
    </row>
    <row r="4" spans="1:12" s="121" customFormat="1" x14ac:dyDescent="0.3">
      <c r="B4" s="119" t="s">
        <v>1</v>
      </c>
      <c r="C4" s="119" t="s">
        <v>2</v>
      </c>
      <c r="D4" s="119" t="s">
        <v>19</v>
      </c>
      <c r="E4" s="119" t="s">
        <v>3</v>
      </c>
      <c r="F4" s="120" t="s">
        <v>20</v>
      </c>
      <c r="H4" s="119" t="s">
        <v>1</v>
      </c>
      <c r="I4" s="119" t="s">
        <v>2</v>
      </c>
      <c r="J4" s="119" t="s">
        <v>19</v>
      </c>
      <c r="K4" s="119" t="s">
        <v>3</v>
      </c>
      <c r="L4" s="120" t="s">
        <v>20</v>
      </c>
    </row>
    <row r="5" spans="1:12" ht="25" x14ac:dyDescent="0.3">
      <c r="B5" s="123" t="s">
        <v>97</v>
      </c>
      <c r="C5" s="123" t="s">
        <v>12</v>
      </c>
      <c r="D5" s="124"/>
      <c r="E5" s="143" t="s">
        <v>10</v>
      </c>
      <c r="F5" s="126"/>
      <c r="H5" s="169" t="s">
        <v>265</v>
      </c>
      <c r="I5" s="169" t="s">
        <v>103</v>
      </c>
      <c r="J5" s="124"/>
      <c r="K5" s="143">
        <v>460</v>
      </c>
      <c r="L5" s="126">
        <f>J5*K5</f>
        <v>0</v>
      </c>
    </row>
    <row r="6" spans="1:12" x14ac:dyDescent="0.3">
      <c r="B6" s="122" t="s">
        <v>98</v>
      </c>
      <c r="C6" s="123" t="s">
        <v>99</v>
      </c>
      <c r="D6" s="124"/>
      <c r="E6" s="143" t="s">
        <v>10</v>
      </c>
      <c r="F6" s="126"/>
      <c r="J6" s="3"/>
      <c r="L6" s="3"/>
    </row>
    <row r="7" spans="1:12" ht="25" x14ac:dyDescent="0.35">
      <c r="B7" s="122" t="s">
        <v>100</v>
      </c>
      <c r="C7" s="123" t="s">
        <v>101</v>
      </c>
      <c r="D7" s="124"/>
      <c r="E7" s="143" t="s">
        <v>10</v>
      </c>
      <c r="F7" s="126"/>
      <c r="H7" s="184" t="s">
        <v>201</v>
      </c>
      <c r="I7" s="157"/>
      <c r="J7" s="150"/>
      <c r="K7" s="151"/>
      <c r="L7" s="152"/>
    </row>
    <row r="8" spans="1:12" x14ac:dyDescent="0.3">
      <c r="H8" s="142" t="s">
        <v>1</v>
      </c>
      <c r="I8" s="142" t="s">
        <v>2</v>
      </c>
      <c r="J8" s="142" t="s">
        <v>19</v>
      </c>
      <c r="K8" s="142" t="s">
        <v>3</v>
      </c>
      <c r="L8" s="153" t="s">
        <v>20</v>
      </c>
    </row>
    <row r="9" spans="1:12" ht="25" x14ac:dyDescent="0.3">
      <c r="B9" s="184" t="s">
        <v>186</v>
      </c>
      <c r="C9" s="116"/>
      <c r="H9" s="169" t="s">
        <v>8</v>
      </c>
      <c r="I9" s="169" t="s">
        <v>9</v>
      </c>
      <c r="J9" s="266"/>
      <c r="K9" s="156" t="s">
        <v>10</v>
      </c>
      <c r="L9" s="136"/>
    </row>
    <row r="10" spans="1:12" x14ac:dyDescent="0.3">
      <c r="B10" s="119" t="s">
        <v>1</v>
      </c>
      <c r="C10" s="119" t="s">
        <v>2</v>
      </c>
      <c r="D10" s="119" t="s">
        <v>19</v>
      </c>
      <c r="E10" s="119" t="s">
        <v>3</v>
      </c>
      <c r="F10" s="120" t="s">
        <v>20</v>
      </c>
      <c r="H10" s="169" t="s">
        <v>86</v>
      </c>
      <c r="I10" s="169" t="s">
        <v>87</v>
      </c>
      <c r="J10" s="266"/>
      <c r="K10" s="143">
        <v>249</v>
      </c>
      <c r="L10" s="136">
        <f t="shared" ref="L10:L20" si="0">J10*K10</f>
        <v>0</v>
      </c>
    </row>
    <row r="11" spans="1:12" ht="25" x14ac:dyDescent="0.3">
      <c r="B11" s="123" t="s">
        <v>263</v>
      </c>
      <c r="C11" s="123" t="s">
        <v>81</v>
      </c>
      <c r="D11" s="124"/>
      <c r="E11" s="130">
        <v>95</v>
      </c>
      <c r="F11" s="126">
        <f t="shared" ref="F11:F14" si="1">D11*E11</f>
        <v>0</v>
      </c>
      <c r="H11" s="259" t="s">
        <v>266</v>
      </c>
      <c r="I11" s="169" t="s">
        <v>13</v>
      </c>
      <c r="J11" s="266"/>
      <c r="K11" s="143">
        <v>87</v>
      </c>
      <c r="L11" s="136">
        <f t="shared" si="0"/>
        <v>0</v>
      </c>
    </row>
    <row r="12" spans="1:12" ht="25" x14ac:dyDescent="0.3">
      <c r="B12" s="122" t="s">
        <v>264</v>
      </c>
      <c r="C12" s="123" t="s">
        <v>82</v>
      </c>
      <c r="D12" s="124"/>
      <c r="E12" s="143">
        <v>253</v>
      </c>
      <c r="F12" s="126">
        <f t="shared" si="1"/>
        <v>0</v>
      </c>
      <c r="H12" s="259" t="s">
        <v>267</v>
      </c>
      <c r="I12" s="169" t="s">
        <v>13</v>
      </c>
      <c r="J12" s="266"/>
      <c r="K12" s="143">
        <v>125</v>
      </c>
      <c r="L12" s="136">
        <f t="shared" si="0"/>
        <v>0</v>
      </c>
    </row>
    <row r="13" spans="1:12" ht="37.5" x14ac:dyDescent="0.3">
      <c r="B13" s="122" t="s">
        <v>83</v>
      </c>
      <c r="C13" s="123" t="s">
        <v>4</v>
      </c>
      <c r="D13" s="124"/>
      <c r="E13" s="130">
        <v>4375</v>
      </c>
      <c r="F13" s="126">
        <f t="shared" si="1"/>
        <v>0</v>
      </c>
      <c r="H13" s="259" t="s">
        <v>268</v>
      </c>
      <c r="I13" s="169" t="s">
        <v>13</v>
      </c>
      <c r="J13" s="266"/>
      <c r="K13" s="143">
        <v>147</v>
      </c>
      <c r="L13" s="136">
        <f t="shared" si="0"/>
        <v>0</v>
      </c>
    </row>
    <row r="14" spans="1:12" ht="37.5" x14ac:dyDescent="0.3">
      <c r="A14" s="179" t="s">
        <v>240</v>
      </c>
      <c r="B14" s="122" t="s">
        <v>357</v>
      </c>
      <c r="C14" s="123" t="s">
        <v>4</v>
      </c>
      <c r="D14" s="124"/>
      <c r="E14" s="130">
        <v>7871</v>
      </c>
      <c r="F14" s="126">
        <f t="shared" si="1"/>
        <v>0</v>
      </c>
      <c r="H14" s="259" t="s">
        <v>269</v>
      </c>
      <c r="I14" s="169" t="s">
        <v>13</v>
      </c>
      <c r="J14" s="266"/>
      <c r="K14" s="143">
        <v>232</v>
      </c>
      <c r="L14" s="136">
        <f t="shared" si="0"/>
        <v>0</v>
      </c>
    </row>
    <row r="15" spans="1:12" ht="25" x14ac:dyDescent="0.3">
      <c r="B15" s="263" t="s">
        <v>241</v>
      </c>
      <c r="H15" s="259" t="s">
        <v>88</v>
      </c>
      <c r="I15" s="169" t="s">
        <v>13</v>
      </c>
      <c r="J15" s="266"/>
      <c r="K15" s="143">
        <v>31</v>
      </c>
      <c r="L15" s="136">
        <f t="shared" si="0"/>
        <v>0</v>
      </c>
    </row>
    <row r="16" spans="1:12" ht="25" x14ac:dyDescent="0.3">
      <c r="B16" s="182" t="s">
        <v>0</v>
      </c>
      <c r="C16" s="116"/>
      <c r="D16" s="117"/>
      <c r="E16" s="117"/>
      <c r="F16" s="118"/>
      <c r="H16" s="259" t="s">
        <v>203</v>
      </c>
      <c r="I16" s="169" t="s">
        <v>89</v>
      </c>
      <c r="J16" s="124"/>
      <c r="K16" s="143">
        <v>172783</v>
      </c>
      <c r="L16" s="126">
        <f t="shared" ref="L16" si="2">J16*K16</f>
        <v>0</v>
      </c>
    </row>
    <row r="17" spans="2:12" ht="25" x14ac:dyDescent="0.3">
      <c r="B17" s="119" t="s">
        <v>1</v>
      </c>
      <c r="C17" s="119" t="s">
        <v>2</v>
      </c>
      <c r="D17" s="119" t="s">
        <v>19</v>
      </c>
      <c r="E17" s="119" t="s">
        <v>3</v>
      </c>
      <c r="F17" s="120" t="s">
        <v>20</v>
      </c>
      <c r="H17" s="259" t="s">
        <v>386</v>
      </c>
      <c r="I17" s="169" t="s">
        <v>4</v>
      </c>
      <c r="J17" s="266"/>
      <c r="K17" s="143">
        <v>652</v>
      </c>
      <c r="L17" s="136">
        <f t="shared" si="0"/>
        <v>0</v>
      </c>
    </row>
    <row r="18" spans="2:12" ht="25" x14ac:dyDescent="0.3">
      <c r="B18" s="122" t="s">
        <v>259</v>
      </c>
      <c r="C18" s="123" t="s">
        <v>4</v>
      </c>
      <c r="D18" s="124"/>
      <c r="E18" s="130">
        <v>122</v>
      </c>
      <c r="F18" s="136">
        <f>D18*E18</f>
        <v>0</v>
      </c>
      <c r="H18" s="169" t="s">
        <v>90</v>
      </c>
      <c r="I18" s="169" t="s">
        <v>91</v>
      </c>
      <c r="J18" s="266"/>
      <c r="K18" s="143">
        <v>519</v>
      </c>
      <c r="L18" s="136">
        <f t="shared" si="0"/>
        <v>0</v>
      </c>
    </row>
    <row r="19" spans="2:12" ht="25" x14ac:dyDescent="0.3">
      <c r="B19" s="122" t="s">
        <v>260</v>
      </c>
      <c r="C19" s="123" t="s">
        <v>4</v>
      </c>
      <c r="D19" s="124"/>
      <c r="E19" s="130">
        <v>33</v>
      </c>
      <c r="F19" s="136">
        <f>D19*E19</f>
        <v>0</v>
      </c>
      <c r="H19" s="169" t="s">
        <v>92</v>
      </c>
      <c r="I19" s="169" t="s">
        <v>93</v>
      </c>
      <c r="J19" s="266"/>
      <c r="K19" s="143">
        <v>370</v>
      </c>
      <c r="L19" s="136">
        <f t="shared" si="0"/>
        <v>0</v>
      </c>
    </row>
    <row r="20" spans="2:12" ht="25" x14ac:dyDescent="0.3">
      <c r="B20" s="122" t="s">
        <v>261</v>
      </c>
      <c r="C20" s="123" t="s">
        <v>4</v>
      </c>
      <c r="D20" s="124"/>
      <c r="E20" s="130">
        <v>40</v>
      </c>
      <c r="F20" s="136">
        <f>D20*E20</f>
        <v>0</v>
      </c>
      <c r="H20" s="169" t="s">
        <v>94</v>
      </c>
      <c r="I20" s="169" t="s">
        <v>95</v>
      </c>
      <c r="J20" s="266"/>
      <c r="K20" s="143">
        <v>187</v>
      </c>
      <c r="L20" s="136">
        <f t="shared" si="0"/>
        <v>0</v>
      </c>
    </row>
    <row r="21" spans="2:12" ht="25" x14ac:dyDescent="0.3">
      <c r="B21" s="122" t="s">
        <v>262</v>
      </c>
      <c r="C21" s="123" t="s">
        <v>4</v>
      </c>
      <c r="D21" s="124"/>
      <c r="E21" s="130">
        <v>27</v>
      </c>
      <c r="F21" s="136">
        <f>D21*E21</f>
        <v>0</v>
      </c>
    </row>
    <row r="22" spans="2:12" x14ac:dyDescent="0.3">
      <c r="B22" s="123" t="s">
        <v>5</v>
      </c>
      <c r="C22" s="123" t="s">
        <v>6</v>
      </c>
      <c r="D22" s="124"/>
      <c r="E22" s="130">
        <v>45</v>
      </c>
      <c r="F22" s="136">
        <f>D22*E22</f>
        <v>0</v>
      </c>
      <c r="H22" s="296"/>
      <c r="I22" s="297"/>
      <c r="J22" s="297"/>
      <c r="K22" s="297"/>
      <c r="L22" s="297"/>
    </row>
    <row r="23" spans="2:12" ht="36" customHeight="1" x14ac:dyDescent="0.3"/>
  </sheetData>
  <sheetProtection algorithmName="SHA-512" hashValue="O/caOD7GUXV8xQTwqJBWme/XdMefEs5R3XkyysPVEc0NrsBgvNdtu2FhD9lLXEBdzVvfUVCKWDgq7DjjOPhdiw==" saltValue="nTLny7nF2oB0+63GPHMSMQ==" spinCount="100000" sheet="1" formatColumns="0" formatRows="0"/>
  <mergeCells count="5">
    <mergeCell ref="E2:F2"/>
    <mergeCell ref="K2:L2"/>
    <mergeCell ref="E1:F1"/>
    <mergeCell ref="K1:L1"/>
    <mergeCell ref="H22:L22"/>
  </mergeCells>
  <dataValidations count="2">
    <dataValidation type="whole" operator="greaterThanOrEqual" allowBlank="1" showInputMessage="1" showErrorMessage="1" sqref="J5 D18:D22 D11:D14 J9:J20" xr:uid="{CBCFCAEA-2065-45B7-8FD7-643AA7A85A72}">
      <formula1>-1000000</formula1>
    </dataValidation>
    <dataValidation operator="greaterThanOrEqual" allowBlank="1" showInputMessage="1" showErrorMessage="1" sqref="D5:D7" xr:uid="{0125E024-B615-4378-BBEF-DAEA3AA714F1}"/>
  </dataValidations>
  <hyperlinks>
    <hyperlink ref="K2" location="Calculator!A1" display="Back to calculator" xr:uid="{1CBE97E1-E092-44B4-8D53-D11B3A28D908}"/>
    <hyperlink ref="E2" location="Calculator!A1" display="Back to calculator" xr:uid="{CB703171-1204-4BF2-8222-6D7A3D017084}"/>
  </hyperlinks>
  <pageMargins left="0.7" right="0.7" top="0.75" bottom="0.75" header="0.3" footer="0.3"/>
  <pageSetup paperSize="9" scale="5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F5C70-A4A1-40DF-BC26-4CBEC8808C2C}">
  <sheetPr codeName="Sheet5">
    <tabColor theme="4" tint="0.79998168889431442"/>
    <pageSetUpPr fitToPage="1"/>
  </sheetPr>
  <dimension ref="A1:L41"/>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2.1640625" style="3" customWidth="1"/>
    <col min="10" max="10" width="10.4140625" style="121" customWidth="1"/>
    <col min="11" max="11" width="10.4140625" style="3" customWidth="1"/>
    <col min="12" max="12" width="10.4140625" style="128" customWidth="1"/>
    <col min="13" max="16384" width="8.6640625" style="3"/>
  </cols>
  <sheetData>
    <row r="1" spans="2:12" ht="23" x14ac:dyDescent="0.5">
      <c r="B1" s="112" t="s">
        <v>75</v>
      </c>
      <c r="C1" s="113"/>
      <c r="D1" s="113"/>
      <c r="E1" s="298">
        <f>SUM(F:F)</f>
        <v>0</v>
      </c>
      <c r="F1" s="298"/>
      <c r="H1" s="112" t="s">
        <v>59</v>
      </c>
      <c r="I1" s="113"/>
      <c r="J1" s="113"/>
      <c r="K1" s="298">
        <f>SUM(L:L)</f>
        <v>0</v>
      </c>
      <c r="L1" s="298"/>
    </row>
    <row r="2" spans="2:12" x14ac:dyDescent="0.3">
      <c r="D2" s="114"/>
      <c r="E2" s="299" t="s">
        <v>76</v>
      </c>
      <c r="F2" s="299"/>
      <c r="K2" s="299" t="s">
        <v>76</v>
      </c>
      <c r="L2" s="299"/>
    </row>
    <row r="3" spans="2:12" x14ac:dyDescent="0.3">
      <c r="B3" s="184" t="s">
        <v>174</v>
      </c>
      <c r="C3" s="116"/>
      <c r="D3" s="117"/>
      <c r="E3" s="117"/>
      <c r="F3" s="118"/>
      <c r="H3" s="184" t="s">
        <v>201</v>
      </c>
      <c r="I3" s="116"/>
      <c r="J3" s="117"/>
      <c r="K3" s="117"/>
      <c r="L3" s="118"/>
    </row>
    <row r="4" spans="2:12" s="121" customFormat="1" x14ac:dyDescent="0.3">
      <c r="B4" s="119" t="s">
        <v>1</v>
      </c>
      <c r="C4" s="119" t="s">
        <v>2</v>
      </c>
      <c r="D4" s="119" t="s">
        <v>19</v>
      </c>
      <c r="E4" s="119" t="s">
        <v>3</v>
      </c>
      <c r="F4" s="120" t="s">
        <v>20</v>
      </c>
      <c r="H4" s="119" t="s">
        <v>1</v>
      </c>
      <c r="I4" s="119" t="s">
        <v>2</v>
      </c>
      <c r="J4" s="119" t="s">
        <v>19</v>
      </c>
      <c r="K4" s="119" t="s">
        <v>3</v>
      </c>
      <c r="L4" s="120" t="s">
        <v>20</v>
      </c>
    </row>
    <row r="5" spans="2:12" ht="25" x14ac:dyDescent="0.3">
      <c r="B5" s="169" t="s">
        <v>270</v>
      </c>
      <c r="C5" s="169" t="s">
        <v>12</v>
      </c>
      <c r="D5" s="124"/>
      <c r="E5" s="143">
        <v>173</v>
      </c>
      <c r="F5" s="126">
        <f>D5*E5</f>
        <v>0</v>
      </c>
      <c r="H5" s="122" t="s">
        <v>8</v>
      </c>
      <c r="I5" s="123" t="s">
        <v>9</v>
      </c>
      <c r="J5" s="124"/>
      <c r="K5" s="143" t="s">
        <v>10</v>
      </c>
      <c r="L5" s="126"/>
    </row>
    <row r="6" spans="2:12" x14ac:dyDescent="0.3">
      <c r="B6" s="169" t="s">
        <v>288</v>
      </c>
      <c r="C6" s="169" t="s">
        <v>104</v>
      </c>
      <c r="D6" s="124"/>
      <c r="E6" s="129">
        <v>2133</v>
      </c>
      <c r="F6" s="126">
        <f t="shared" ref="F6:F12" si="0">D6*E6</f>
        <v>0</v>
      </c>
      <c r="H6" s="122" t="s">
        <v>265</v>
      </c>
      <c r="I6" s="123" t="s">
        <v>82</v>
      </c>
      <c r="J6" s="124"/>
      <c r="K6" s="143">
        <v>460</v>
      </c>
      <c r="L6" s="126">
        <f t="shared" ref="L6:L17" si="1">J6*K6</f>
        <v>0</v>
      </c>
    </row>
    <row r="7" spans="2:12" ht="25" x14ac:dyDescent="0.3">
      <c r="B7" s="257" t="s">
        <v>204</v>
      </c>
      <c r="C7" s="169" t="s">
        <v>105</v>
      </c>
      <c r="D7" s="124"/>
      <c r="E7" s="129">
        <v>257</v>
      </c>
      <c r="F7" s="126">
        <f t="shared" si="0"/>
        <v>0</v>
      </c>
      <c r="H7" s="122" t="s">
        <v>86</v>
      </c>
      <c r="I7" s="123" t="s">
        <v>87</v>
      </c>
      <c r="J7" s="124"/>
      <c r="K7" s="143">
        <v>249</v>
      </c>
      <c r="L7" s="126">
        <f t="shared" si="1"/>
        <v>0</v>
      </c>
    </row>
    <row r="8" spans="2:12" ht="25" x14ac:dyDescent="0.3">
      <c r="B8" s="257" t="s">
        <v>205</v>
      </c>
      <c r="C8" s="169" t="s">
        <v>106</v>
      </c>
      <c r="D8" s="124"/>
      <c r="E8" s="129">
        <v>251</v>
      </c>
      <c r="F8" s="126">
        <f t="shared" si="0"/>
        <v>0</v>
      </c>
      <c r="H8" s="123" t="s">
        <v>266</v>
      </c>
      <c r="I8" s="123" t="s">
        <v>13</v>
      </c>
      <c r="J8" s="124"/>
      <c r="K8" s="143">
        <v>87</v>
      </c>
      <c r="L8" s="126">
        <f t="shared" si="1"/>
        <v>0</v>
      </c>
    </row>
    <row r="9" spans="2:12" ht="25" x14ac:dyDescent="0.3">
      <c r="B9" s="169" t="s">
        <v>107</v>
      </c>
      <c r="C9" s="169" t="s">
        <v>4</v>
      </c>
      <c r="D9" s="124"/>
      <c r="E9" s="129">
        <v>1279</v>
      </c>
      <c r="F9" s="126">
        <f t="shared" si="0"/>
        <v>0</v>
      </c>
      <c r="H9" s="123" t="s">
        <v>267</v>
      </c>
      <c r="I9" s="123" t="s">
        <v>13</v>
      </c>
      <c r="J9" s="124"/>
      <c r="K9" s="143">
        <v>125</v>
      </c>
      <c r="L9" s="126">
        <f t="shared" si="1"/>
        <v>0</v>
      </c>
    </row>
    <row r="10" spans="2:12" ht="25" x14ac:dyDescent="0.3">
      <c r="B10" s="169" t="s">
        <v>108</v>
      </c>
      <c r="C10" s="169" t="s">
        <v>4</v>
      </c>
      <c r="D10" s="124"/>
      <c r="E10" s="129">
        <v>5549</v>
      </c>
      <c r="F10" s="126">
        <f t="shared" si="0"/>
        <v>0</v>
      </c>
      <c r="H10" s="123" t="s">
        <v>268</v>
      </c>
      <c r="I10" s="123" t="s">
        <v>13</v>
      </c>
      <c r="J10" s="124"/>
      <c r="K10" s="143">
        <v>147</v>
      </c>
      <c r="L10" s="126">
        <f t="shared" si="1"/>
        <v>0</v>
      </c>
    </row>
    <row r="11" spans="2:12" ht="25" x14ac:dyDescent="0.3">
      <c r="B11" s="257" t="s">
        <v>271</v>
      </c>
      <c r="C11" s="169" t="s">
        <v>13</v>
      </c>
      <c r="D11" s="124"/>
      <c r="E11" s="129">
        <v>32</v>
      </c>
      <c r="F11" s="126">
        <f t="shared" si="0"/>
        <v>0</v>
      </c>
      <c r="H11" s="123" t="s">
        <v>269</v>
      </c>
      <c r="I11" s="123" t="s">
        <v>13</v>
      </c>
      <c r="J11" s="124"/>
      <c r="K11" s="143">
        <v>232</v>
      </c>
      <c r="L11" s="126">
        <f t="shared" si="1"/>
        <v>0</v>
      </c>
    </row>
    <row r="12" spans="2:12" ht="25" x14ac:dyDescent="0.3">
      <c r="B12" s="169" t="s">
        <v>109</v>
      </c>
      <c r="C12" s="169" t="s">
        <v>110</v>
      </c>
      <c r="D12" s="124"/>
      <c r="E12" s="143">
        <v>203</v>
      </c>
      <c r="F12" s="126">
        <f t="shared" si="0"/>
        <v>0</v>
      </c>
      <c r="H12" s="123" t="s">
        <v>88</v>
      </c>
      <c r="I12" s="123" t="s">
        <v>13</v>
      </c>
      <c r="J12" s="124"/>
      <c r="K12" s="143">
        <v>31</v>
      </c>
      <c r="L12" s="126">
        <f t="shared" si="1"/>
        <v>0</v>
      </c>
    </row>
    <row r="13" spans="2:12" ht="25" x14ac:dyDescent="0.3">
      <c r="B13" s="184" t="s">
        <v>186</v>
      </c>
      <c r="C13" s="116"/>
      <c r="D13" s="117"/>
      <c r="E13" s="117"/>
      <c r="F13" s="118"/>
      <c r="H13" s="123" t="s">
        <v>203</v>
      </c>
      <c r="I13" s="123" t="s">
        <v>89</v>
      </c>
      <c r="J13" s="124"/>
      <c r="K13" s="130">
        <v>172783</v>
      </c>
      <c r="L13" s="126">
        <f>J13*K13</f>
        <v>0</v>
      </c>
    </row>
    <row r="14" spans="2:12" ht="25" x14ac:dyDescent="0.3">
      <c r="B14" s="119" t="s">
        <v>1</v>
      </c>
      <c r="C14" s="119" t="s">
        <v>2</v>
      </c>
      <c r="D14" s="119" t="s">
        <v>19</v>
      </c>
      <c r="E14" s="119" t="s">
        <v>3</v>
      </c>
      <c r="F14" s="120" t="s">
        <v>20</v>
      </c>
      <c r="H14" s="123" t="s">
        <v>386</v>
      </c>
      <c r="I14" s="123" t="s">
        <v>4</v>
      </c>
      <c r="J14" s="124"/>
      <c r="K14" s="143">
        <v>652</v>
      </c>
      <c r="L14" s="126">
        <f t="shared" si="1"/>
        <v>0</v>
      </c>
    </row>
    <row r="15" spans="2:12" x14ac:dyDescent="0.3">
      <c r="B15" s="123" t="s">
        <v>263</v>
      </c>
      <c r="C15" s="123" t="s">
        <v>81</v>
      </c>
      <c r="D15" s="124"/>
      <c r="E15" s="130">
        <v>95</v>
      </c>
      <c r="F15" s="126">
        <f t="shared" ref="F15:F18" si="2">D15*E15</f>
        <v>0</v>
      </c>
      <c r="H15" s="123" t="s">
        <v>90</v>
      </c>
      <c r="I15" s="123" t="s">
        <v>91</v>
      </c>
      <c r="J15" s="124"/>
      <c r="K15" s="143">
        <v>519</v>
      </c>
      <c r="L15" s="126">
        <f t="shared" si="1"/>
        <v>0</v>
      </c>
    </row>
    <row r="16" spans="2:12" ht="25" x14ac:dyDescent="0.3">
      <c r="B16" s="122" t="s">
        <v>264</v>
      </c>
      <c r="C16" s="123" t="s">
        <v>82</v>
      </c>
      <c r="D16" s="124"/>
      <c r="E16" s="143">
        <v>253</v>
      </c>
      <c r="F16" s="126">
        <f t="shared" si="2"/>
        <v>0</v>
      </c>
      <c r="H16" s="123" t="s">
        <v>92</v>
      </c>
      <c r="I16" s="123" t="s">
        <v>93</v>
      </c>
      <c r="J16" s="124"/>
      <c r="K16" s="143">
        <v>370</v>
      </c>
      <c r="L16" s="126">
        <f t="shared" si="1"/>
        <v>0</v>
      </c>
    </row>
    <row r="17" spans="1:12" ht="37.5" x14ac:dyDescent="0.3">
      <c r="B17" s="122" t="s">
        <v>83</v>
      </c>
      <c r="C17" s="123" t="s">
        <v>4</v>
      </c>
      <c r="D17" s="124"/>
      <c r="E17" s="130">
        <v>4375</v>
      </c>
      <c r="F17" s="126">
        <f t="shared" si="2"/>
        <v>0</v>
      </c>
      <c r="H17" s="123" t="s">
        <v>94</v>
      </c>
      <c r="I17" s="123" t="s">
        <v>95</v>
      </c>
      <c r="J17" s="124"/>
      <c r="K17" s="143">
        <v>187</v>
      </c>
      <c r="L17" s="126">
        <f t="shared" si="1"/>
        <v>0</v>
      </c>
    </row>
    <row r="18" spans="1:12" ht="37.5" x14ac:dyDescent="0.3">
      <c r="A18" s="179" t="s">
        <v>240</v>
      </c>
      <c r="B18" s="169" t="s">
        <v>357</v>
      </c>
      <c r="C18" s="123" t="s">
        <v>4</v>
      </c>
      <c r="D18" s="124"/>
      <c r="E18" s="130">
        <v>7871</v>
      </c>
      <c r="F18" s="126">
        <f t="shared" si="2"/>
        <v>0</v>
      </c>
      <c r="H18" s="308"/>
      <c r="I18" s="308"/>
      <c r="J18" s="308"/>
      <c r="K18" s="308"/>
      <c r="L18" s="308"/>
    </row>
    <row r="19" spans="1:12" x14ac:dyDescent="0.3">
      <c r="B19" s="263" t="s">
        <v>241</v>
      </c>
      <c r="H19" s="274"/>
      <c r="I19" s="275"/>
      <c r="J19" s="275"/>
      <c r="K19" s="275"/>
      <c r="L19" s="275"/>
    </row>
    <row r="20" spans="1:12" ht="33" customHeight="1" x14ac:dyDescent="0.3">
      <c r="B20" s="300" t="s">
        <v>359</v>
      </c>
      <c r="C20" s="305"/>
      <c r="D20" s="305"/>
      <c r="E20" s="305"/>
      <c r="F20" s="305"/>
      <c r="H20" s="228" t="s">
        <v>392</v>
      </c>
      <c r="I20" s="267" t="s">
        <v>285</v>
      </c>
    </row>
    <row r="21" spans="1:12" x14ac:dyDescent="0.3">
      <c r="B21" s="306"/>
      <c r="C21" s="306"/>
      <c r="D21" s="306"/>
      <c r="E21" s="306"/>
      <c r="F21" s="306"/>
      <c r="H21" s="119" t="s">
        <v>1</v>
      </c>
      <c r="I21" s="119" t="s">
        <v>2</v>
      </c>
      <c r="J21" s="119" t="s">
        <v>19</v>
      </c>
      <c r="K21" s="119" t="s">
        <v>3</v>
      </c>
      <c r="L21" s="120" t="s">
        <v>20</v>
      </c>
    </row>
    <row r="22" spans="1:12" x14ac:dyDescent="0.3">
      <c r="B22" s="306"/>
      <c r="C22" s="306"/>
      <c r="D22" s="306"/>
      <c r="E22" s="306"/>
      <c r="F22" s="306"/>
      <c r="H22" s="302" t="s">
        <v>233</v>
      </c>
      <c r="I22" s="303"/>
      <c r="J22" s="303"/>
      <c r="K22" s="303"/>
      <c r="L22" s="304">
        <f>J22*59</f>
        <v>0</v>
      </c>
    </row>
    <row r="23" spans="1:12" x14ac:dyDescent="0.3">
      <c r="B23" s="306"/>
      <c r="C23" s="306"/>
      <c r="D23" s="306"/>
      <c r="E23" s="306"/>
      <c r="F23" s="306"/>
      <c r="H23" s="169" t="s">
        <v>229</v>
      </c>
      <c r="I23" s="169" t="s">
        <v>230</v>
      </c>
      <c r="J23" s="124"/>
      <c r="K23" s="143">
        <v>1197</v>
      </c>
      <c r="L23" s="126">
        <f>J23*K23</f>
        <v>0</v>
      </c>
    </row>
    <row r="24" spans="1:12" x14ac:dyDescent="0.3">
      <c r="B24" s="306"/>
      <c r="C24" s="306"/>
      <c r="D24" s="306"/>
      <c r="E24" s="306"/>
      <c r="F24" s="306"/>
      <c r="H24" s="169" t="s">
        <v>231</v>
      </c>
      <c r="I24" s="169" t="s">
        <v>230</v>
      </c>
      <c r="J24" s="124"/>
      <c r="K24" s="143">
        <v>1238</v>
      </c>
      <c r="L24" s="126">
        <f>J24*K24</f>
        <v>0</v>
      </c>
    </row>
    <row r="25" spans="1:12" x14ac:dyDescent="0.3">
      <c r="B25" s="306"/>
      <c r="C25" s="306"/>
      <c r="D25" s="306"/>
      <c r="E25" s="306"/>
      <c r="F25" s="306"/>
      <c r="H25" s="169" t="s">
        <v>232</v>
      </c>
      <c r="I25" s="169" t="s">
        <v>230</v>
      </c>
      <c r="J25" s="124"/>
      <c r="K25" s="143">
        <v>1383</v>
      </c>
      <c r="L25" s="126">
        <f>J25*K25</f>
        <v>0</v>
      </c>
    </row>
    <row r="26" spans="1:12" x14ac:dyDescent="0.3">
      <c r="B26" s="306"/>
      <c r="C26" s="306"/>
      <c r="D26" s="306"/>
      <c r="E26" s="306"/>
      <c r="F26" s="306"/>
    </row>
    <row r="27" spans="1:12" x14ac:dyDescent="0.3">
      <c r="B27" s="306"/>
      <c r="C27" s="306"/>
      <c r="D27" s="306"/>
      <c r="E27" s="306"/>
      <c r="F27" s="306"/>
    </row>
    <row r="28" spans="1:12" x14ac:dyDescent="0.3">
      <c r="B28" s="306"/>
      <c r="C28" s="306"/>
      <c r="D28" s="306"/>
      <c r="E28" s="306"/>
      <c r="F28" s="306"/>
    </row>
    <row r="29" spans="1:12" x14ac:dyDescent="0.3">
      <c r="B29" s="306"/>
      <c r="C29" s="306"/>
      <c r="D29" s="306"/>
      <c r="E29" s="306"/>
      <c r="F29" s="306"/>
    </row>
    <row r="30" spans="1:12" x14ac:dyDescent="0.3">
      <c r="B30" s="306"/>
      <c r="C30" s="306"/>
      <c r="D30" s="306"/>
      <c r="E30" s="306"/>
      <c r="F30" s="306"/>
    </row>
    <row r="31" spans="1:12" x14ac:dyDescent="0.3">
      <c r="B31" s="306"/>
      <c r="C31" s="306"/>
      <c r="D31" s="306"/>
      <c r="E31" s="306"/>
      <c r="F31" s="306"/>
    </row>
    <row r="32" spans="1:12" x14ac:dyDescent="0.3">
      <c r="B32" s="306"/>
      <c r="C32" s="306"/>
      <c r="D32" s="306"/>
      <c r="E32" s="306"/>
      <c r="F32" s="306"/>
    </row>
    <row r="33" spans="2:6" x14ac:dyDescent="0.3">
      <c r="B33" s="307"/>
      <c r="C33" s="307"/>
      <c r="D33" s="307"/>
      <c r="E33" s="307"/>
      <c r="F33" s="307"/>
    </row>
    <row r="34" spans="2:6" x14ac:dyDescent="0.3">
      <c r="B34" s="307"/>
      <c r="C34" s="307"/>
      <c r="D34" s="307"/>
      <c r="E34" s="307"/>
      <c r="F34" s="307"/>
    </row>
    <row r="35" spans="2:6" x14ac:dyDescent="0.3">
      <c r="B35" s="307"/>
      <c r="C35" s="307"/>
      <c r="D35" s="307"/>
      <c r="E35" s="307"/>
      <c r="F35" s="307"/>
    </row>
    <row r="36" spans="2:6" x14ac:dyDescent="0.3">
      <c r="B36" s="307"/>
      <c r="C36" s="307"/>
      <c r="D36" s="307"/>
      <c r="E36" s="307"/>
      <c r="F36" s="307"/>
    </row>
    <row r="37" spans="2:6" x14ac:dyDescent="0.3">
      <c r="B37" s="307"/>
      <c r="C37" s="307"/>
      <c r="D37" s="307"/>
      <c r="E37" s="307"/>
      <c r="F37" s="307"/>
    </row>
    <row r="38" spans="2:6" x14ac:dyDescent="0.3">
      <c r="B38" s="307"/>
      <c r="C38" s="307"/>
      <c r="D38" s="307"/>
      <c r="E38" s="307"/>
      <c r="F38" s="307"/>
    </row>
    <row r="39" spans="2:6" x14ac:dyDescent="0.3">
      <c r="B39" s="307"/>
      <c r="C39" s="307"/>
      <c r="D39" s="307"/>
      <c r="E39" s="307"/>
      <c r="F39" s="307"/>
    </row>
    <row r="40" spans="2:6" x14ac:dyDescent="0.3">
      <c r="B40" s="307"/>
      <c r="C40" s="307"/>
      <c r="D40" s="307"/>
      <c r="E40" s="307"/>
      <c r="F40" s="307"/>
    </row>
    <row r="41" spans="2:6" ht="83.5" customHeight="1" x14ac:dyDescent="0.3">
      <c r="B41" s="307"/>
      <c r="C41" s="307"/>
      <c r="D41" s="307"/>
      <c r="E41" s="307"/>
      <c r="F41" s="307"/>
    </row>
  </sheetData>
  <sheetProtection algorithmName="SHA-512" hashValue="J2k7tg0Pfm+OMLu8HKKIdcOeVfztbM3t9aL1DUZT/IinTySYNbrVkM4k82gg3OmfuHPgVkm5djsFxK0pLMX5cg==" saltValue="L4hHWGsjMybJSf7ojNPQtw==" spinCount="100000" sheet="1" formatColumns="0" formatRows="0"/>
  <mergeCells count="7">
    <mergeCell ref="E2:F2"/>
    <mergeCell ref="K2:L2"/>
    <mergeCell ref="E1:F1"/>
    <mergeCell ref="K1:L1"/>
    <mergeCell ref="H22:L22"/>
    <mergeCell ref="B20:F41"/>
    <mergeCell ref="H18:L18"/>
  </mergeCells>
  <dataValidations count="1">
    <dataValidation type="whole" operator="greaterThanOrEqual" allowBlank="1" showInputMessage="1" showErrorMessage="1" sqref="D5:D12 D15:D18 J5:J17" xr:uid="{56B520FB-3FD4-412D-9A63-29641A0CCF72}">
      <formula1>-1000000</formula1>
    </dataValidation>
  </dataValidations>
  <hyperlinks>
    <hyperlink ref="K2" location="Calculator!A1" display="Back to calculator" xr:uid="{36B1505C-3681-4DC7-BB9B-F89FC2AF80B7}"/>
    <hyperlink ref="E2" location="Calculator!A1" display="Back to calculator" xr:uid="{5685B95A-6E85-4E44-8B78-12CF82906F29}"/>
    <hyperlink ref="I20" r:id="rId1" display="https://www.wessexwater.co.uk/our-charges" xr:uid="{581A0A07-FC31-47DC-BDB5-1CEDBD25A9B6}"/>
  </hyperlinks>
  <pageMargins left="0.7" right="0.7" top="0.75" bottom="0.75" header="0.3" footer="0.3"/>
  <pageSetup paperSize="9" scale="58"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50D9C-9A0B-4576-929F-CBC0331EC41B}">
  <sheetPr codeName="Sheet6">
    <tabColor theme="5" tint="0.79998168889431442"/>
    <pageSetUpPr fitToPage="1"/>
  </sheetPr>
  <dimension ref="B1:I9"/>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16384" width="8.6640625" style="3"/>
  </cols>
  <sheetData>
    <row r="1" spans="2:9" ht="23" x14ac:dyDescent="0.5">
      <c r="B1" s="112" t="s">
        <v>75</v>
      </c>
      <c r="C1" s="113"/>
      <c r="D1" s="113"/>
      <c r="E1" s="298">
        <f>SUM(F:F)</f>
        <v>198</v>
      </c>
      <c r="F1" s="298"/>
    </row>
    <row r="2" spans="2:9" x14ac:dyDescent="0.3">
      <c r="D2" s="114"/>
      <c r="E2" s="299" t="s">
        <v>76</v>
      </c>
      <c r="F2" s="299"/>
    </row>
    <row r="3" spans="2:9" x14ac:dyDescent="0.3">
      <c r="B3" s="127" t="s">
        <v>111</v>
      </c>
      <c r="C3" s="116"/>
      <c r="D3" s="117"/>
      <c r="E3" s="117"/>
      <c r="F3" s="118"/>
    </row>
    <row r="4" spans="2:9" s="121" customFormat="1" x14ac:dyDescent="0.3">
      <c r="B4" s="119" t="s">
        <v>1</v>
      </c>
      <c r="C4" s="119" t="s">
        <v>2</v>
      </c>
      <c r="D4" s="119" t="s">
        <v>19</v>
      </c>
      <c r="E4" s="119" t="s">
        <v>3</v>
      </c>
      <c r="F4" s="120" t="s">
        <v>20</v>
      </c>
    </row>
    <row r="5" spans="2:9" x14ac:dyDescent="0.3">
      <c r="B5" s="169" t="s">
        <v>272</v>
      </c>
      <c r="C5" s="169" t="s">
        <v>12</v>
      </c>
      <c r="D5" s="124">
        <v>1</v>
      </c>
      <c r="E5" s="143">
        <v>82</v>
      </c>
      <c r="F5" s="126">
        <f>D5*E5</f>
        <v>82</v>
      </c>
    </row>
    <row r="6" spans="2:9" x14ac:dyDescent="0.3">
      <c r="B6" s="169" t="s">
        <v>112</v>
      </c>
      <c r="C6" s="169" t="s">
        <v>4</v>
      </c>
      <c r="D6" s="124"/>
      <c r="E6" s="143">
        <v>441</v>
      </c>
      <c r="F6" s="126">
        <f>D6*E6</f>
        <v>0</v>
      </c>
    </row>
    <row r="7" spans="2:9" x14ac:dyDescent="0.3">
      <c r="B7" s="169" t="s">
        <v>387</v>
      </c>
      <c r="C7" s="169" t="s">
        <v>12</v>
      </c>
      <c r="D7" s="124">
        <v>1</v>
      </c>
      <c r="E7" s="143">
        <v>116</v>
      </c>
      <c r="F7" s="126">
        <f>D7*E7</f>
        <v>116</v>
      </c>
    </row>
    <row r="8" spans="2:9" x14ac:dyDescent="0.3">
      <c r="B8" s="183"/>
      <c r="G8" s="128"/>
      <c r="H8" s="128"/>
      <c r="I8" s="128"/>
    </row>
    <row r="9" spans="2:9" x14ac:dyDescent="0.3">
      <c r="B9" s="173"/>
    </row>
  </sheetData>
  <sheetProtection algorithmName="SHA-512" hashValue="rrajZjYFuVIg7cnAzw12hrCN7zoDa83xUARkk46Wp0PW+UHfETBMRs/JFS2d/vBj5qZPeQwHJCy2KwzyKTjXTQ==" saltValue="woaUtO5bTUdTWLAlRG18tg==" spinCount="100000" sheet="1" formatColumns="0" formatRows="0"/>
  <mergeCells count="2">
    <mergeCell ref="E2:F2"/>
    <mergeCell ref="E1:F1"/>
  </mergeCells>
  <dataValidations count="1">
    <dataValidation type="whole" operator="greaterThanOrEqual" allowBlank="1" showInputMessage="1" showErrorMessage="1" sqref="D5:D7" xr:uid="{7325BE2D-562B-414A-9237-DD3BED85FCFE}">
      <formula1>-1000000</formula1>
    </dataValidation>
  </dataValidations>
  <hyperlinks>
    <hyperlink ref="E2" location="Calculator!A1" display="Back to calculator" xr:uid="{0187E26F-71C0-405B-9D85-2FA54CDD65CB}"/>
  </hyperlinks>
  <pageMargins left="0.7" right="0.7" top="0.75" bottom="0.75" header="0.3" footer="0.3"/>
  <pageSetup paperSize="9" scale="9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661E2-6C26-4874-9DCA-4DE671E06453}">
  <sheetPr codeName="Sheet7">
    <tabColor theme="5" tint="0.79998168889431442"/>
    <pageSetUpPr fitToPage="1"/>
  </sheetPr>
  <dimension ref="B1:N40"/>
  <sheetViews>
    <sheetView zoomScaleNormal="100" workbookViewId="0"/>
  </sheetViews>
  <sheetFormatPr defaultColWidth="8.6640625" defaultRowHeight="14" x14ac:dyDescent="0.3"/>
  <cols>
    <col min="1" max="1" width="2.4140625" style="3" customWidth="1"/>
    <col min="2" max="2" width="54.6640625" style="3" customWidth="1"/>
    <col min="3" max="3" width="12.1640625" style="3" customWidth="1"/>
    <col min="4" max="4" width="10.4140625" style="121" customWidth="1"/>
    <col min="5" max="5" width="10.4140625" style="3" customWidth="1"/>
    <col min="6" max="6" width="10.4140625" style="128" customWidth="1"/>
    <col min="7" max="7" width="2.5" style="3" customWidth="1"/>
    <col min="8" max="8" width="60.1640625" style="3" customWidth="1"/>
    <col min="9" max="9" width="11.4140625" style="3" customWidth="1"/>
    <col min="10" max="10" width="10.4140625" style="121" customWidth="1"/>
    <col min="11" max="11" width="10.4140625" style="3" customWidth="1"/>
    <col min="12" max="12" width="10.4140625" style="128" customWidth="1"/>
    <col min="13" max="13" width="5" style="3" hidden="1" customWidth="1"/>
    <col min="14" max="16384" width="8.6640625" style="3"/>
  </cols>
  <sheetData>
    <row r="1" spans="2:14" ht="23" x14ac:dyDescent="0.5">
      <c r="B1" s="112" t="s">
        <v>75</v>
      </c>
      <c r="C1" s="113"/>
      <c r="D1" s="113"/>
      <c r="E1" s="298">
        <f>SUM(F:F)</f>
        <v>0</v>
      </c>
      <c r="F1" s="298"/>
      <c r="H1" s="112" t="s">
        <v>59</v>
      </c>
      <c r="I1" s="113"/>
      <c r="J1" s="113"/>
      <c r="K1" s="298">
        <f>SUM(L:L)</f>
        <v>0</v>
      </c>
      <c r="L1" s="298"/>
      <c r="M1" s="3" t="s">
        <v>170</v>
      </c>
    </row>
    <row r="2" spans="2:14" ht="29" customHeight="1" x14ac:dyDescent="0.3">
      <c r="D2" s="114"/>
      <c r="E2" s="299" t="s">
        <v>76</v>
      </c>
      <c r="F2" s="299"/>
      <c r="H2" s="297" t="s">
        <v>225</v>
      </c>
      <c r="I2" s="317"/>
      <c r="J2" s="317"/>
      <c r="K2" s="299" t="s">
        <v>76</v>
      </c>
      <c r="L2" s="299"/>
      <c r="M2" s="3" t="s">
        <v>171</v>
      </c>
    </row>
    <row r="3" spans="2:14" x14ac:dyDescent="0.3">
      <c r="B3" s="127" t="s">
        <v>113</v>
      </c>
      <c r="C3" s="116"/>
      <c r="D3" s="117"/>
      <c r="E3" s="117"/>
      <c r="F3" s="118"/>
      <c r="H3" s="127" t="s">
        <v>115</v>
      </c>
      <c r="I3" s="116"/>
      <c r="J3" s="117"/>
      <c r="K3" s="117"/>
      <c r="L3" s="118"/>
      <c r="M3" s="3" t="s">
        <v>172</v>
      </c>
    </row>
    <row r="4" spans="2:14" s="121" customFormat="1" ht="26" x14ac:dyDescent="0.3">
      <c r="B4" s="119" t="s">
        <v>1</v>
      </c>
      <c r="C4" s="119" t="s">
        <v>2</v>
      </c>
      <c r="D4" s="119" t="s">
        <v>19</v>
      </c>
      <c r="E4" s="119" t="s">
        <v>3</v>
      </c>
      <c r="F4" s="120" t="s">
        <v>20</v>
      </c>
      <c r="H4" s="119" t="s">
        <v>1</v>
      </c>
      <c r="I4" s="119" t="s">
        <v>2</v>
      </c>
      <c r="J4" s="119" t="s">
        <v>19</v>
      </c>
      <c r="K4" s="119" t="s">
        <v>190</v>
      </c>
      <c r="L4" s="120" t="s">
        <v>20</v>
      </c>
    </row>
    <row r="5" spans="2:14" x14ac:dyDescent="0.3">
      <c r="B5" s="169" t="s">
        <v>273</v>
      </c>
      <c r="C5" s="169" t="s">
        <v>12</v>
      </c>
      <c r="D5" s="124"/>
      <c r="E5" s="143">
        <v>337</v>
      </c>
      <c r="F5" s="126">
        <f>D5*E5</f>
        <v>0</v>
      </c>
      <c r="H5" s="309" t="s">
        <v>206</v>
      </c>
      <c r="I5" s="310"/>
      <c r="J5" s="310"/>
      <c r="K5" s="310"/>
      <c r="L5" s="311"/>
    </row>
    <row r="6" spans="2:14" ht="25" x14ac:dyDescent="0.3">
      <c r="B6" s="169" t="s">
        <v>8</v>
      </c>
      <c r="C6" s="169" t="s">
        <v>114</v>
      </c>
      <c r="D6" s="124"/>
      <c r="E6" s="156" t="s">
        <v>10</v>
      </c>
      <c r="F6" s="126"/>
      <c r="H6" s="268" t="s">
        <v>116</v>
      </c>
      <c r="I6" s="312" t="s">
        <v>13</v>
      </c>
      <c r="J6" s="124"/>
      <c r="K6" s="143">
        <v>1929</v>
      </c>
      <c r="L6" s="126">
        <f>J6*K6</f>
        <v>0</v>
      </c>
      <c r="N6" s="172"/>
    </row>
    <row r="7" spans="2:14" x14ac:dyDescent="0.3">
      <c r="H7" s="268" t="s">
        <v>207</v>
      </c>
      <c r="I7" s="313"/>
      <c r="J7" s="124"/>
      <c r="K7" s="143">
        <v>2131</v>
      </c>
      <c r="L7" s="126">
        <f t="shared" ref="L7:L8" si="0">J7*K7</f>
        <v>0</v>
      </c>
      <c r="N7" s="172"/>
    </row>
    <row r="8" spans="2:14" x14ac:dyDescent="0.3">
      <c r="B8" s="315" t="s">
        <v>397</v>
      </c>
      <c r="C8" s="316"/>
      <c r="D8" s="316"/>
      <c r="E8" s="316"/>
      <c r="F8" s="316"/>
      <c r="H8" s="268" t="s">
        <v>208</v>
      </c>
      <c r="I8" s="314"/>
      <c r="J8" s="124"/>
      <c r="K8" s="143">
        <v>2289</v>
      </c>
      <c r="L8" s="126">
        <f t="shared" si="0"/>
        <v>0</v>
      </c>
      <c r="N8" s="172"/>
    </row>
    <row r="9" spans="2:14" x14ac:dyDescent="0.3">
      <c r="B9" s="316"/>
      <c r="C9" s="316"/>
      <c r="D9" s="316"/>
      <c r="E9" s="316"/>
      <c r="F9" s="316"/>
      <c r="H9" s="309" t="s">
        <v>242</v>
      </c>
      <c r="I9" s="310"/>
      <c r="J9" s="310"/>
      <c r="K9" s="310"/>
      <c r="L9" s="311"/>
      <c r="N9" s="172"/>
    </row>
    <row r="10" spans="2:14" x14ac:dyDescent="0.3">
      <c r="B10" s="316"/>
      <c r="C10" s="316"/>
      <c r="D10" s="316"/>
      <c r="E10" s="316"/>
      <c r="F10" s="316"/>
      <c r="H10" s="268" t="s">
        <v>116</v>
      </c>
      <c r="I10" s="312" t="s">
        <v>13</v>
      </c>
      <c r="J10" s="124"/>
      <c r="K10" s="143">
        <v>2039</v>
      </c>
      <c r="L10" s="126">
        <f>J10*K10</f>
        <v>0</v>
      </c>
      <c r="N10" s="172"/>
    </row>
    <row r="11" spans="2:14" x14ac:dyDescent="0.3">
      <c r="B11" s="316"/>
      <c r="C11" s="316"/>
      <c r="D11" s="316"/>
      <c r="E11" s="316"/>
      <c r="F11" s="316"/>
      <c r="H11" s="268" t="s">
        <v>207</v>
      </c>
      <c r="I11" s="313"/>
      <c r="J11" s="124"/>
      <c r="K11" s="143">
        <v>2261</v>
      </c>
      <c r="L11" s="126">
        <f>J11*K11</f>
        <v>0</v>
      </c>
      <c r="N11" s="172"/>
    </row>
    <row r="12" spans="2:14" x14ac:dyDescent="0.3">
      <c r="B12" s="316"/>
      <c r="C12" s="316"/>
      <c r="D12" s="316"/>
      <c r="E12" s="316"/>
      <c r="F12" s="316"/>
      <c r="H12" s="268" t="s">
        <v>208</v>
      </c>
      <c r="I12" s="314"/>
      <c r="J12" s="124"/>
      <c r="K12" s="143">
        <v>2423</v>
      </c>
      <c r="L12" s="126">
        <f t="shared" ref="L12" si="1">J12*K12</f>
        <v>0</v>
      </c>
      <c r="N12" s="172"/>
    </row>
    <row r="13" spans="2:14" x14ac:dyDescent="0.3">
      <c r="B13" s="316"/>
      <c r="C13" s="316"/>
      <c r="D13" s="316"/>
      <c r="E13" s="316"/>
      <c r="F13" s="316"/>
      <c r="H13" s="309" t="s">
        <v>243</v>
      </c>
      <c r="I13" s="310"/>
      <c r="J13" s="310"/>
      <c r="K13" s="310"/>
      <c r="L13" s="311"/>
      <c r="N13" s="172"/>
    </row>
    <row r="14" spans="2:14" x14ac:dyDescent="0.3">
      <c r="B14" s="316"/>
      <c r="C14" s="316"/>
      <c r="D14" s="316"/>
      <c r="E14" s="316"/>
      <c r="F14" s="316"/>
      <c r="H14" s="268" t="s">
        <v>116</v>
      </c>
      <c r="I14" s="312" t="s">
        <v>13</v>
      </c>
      <c r="J14" s="124"/>
      <c r="K14" s="143">
        <v>1279</v>
      </c>
      <c r="L14" s="126">
        <f>J14*K14</f>
        <v>0</v>
      </c>
      <c r="N14" s="172"/>
    </row>
    <row r="15" spans="2:14" x14ac:dyDescent="0.3">
      <c r="B15" s="316"/>
      <c r="C15" s="316"/>
      <c r="D15" s="316"/>
      <c r="E15" s="316"/>
      <c r="F15" s="316"/>
      <c r="H15" s="268" t="s">
        <v>207</v>
      </c>
      <c r="I15" s="313"/>
      <c r="J15" s="124"/>
      <c r="K15" s="143">
        <v>1346</v>
      </c>
      <c r="L15" s="126">
        <f t="shared" ref="L15:L16" si="2">J15*K15</f>
        <v>0</v>
      </c>
      <c r="N15" s="172"/>
    </row>
    <row r="16" spans="2:14" x14ac:dyDescent="0.3">
      <c r="B16" s="316"/>
      <c r="C16" s="316"/>
      <c r="D16" s="316"/>
      <c r="E16" s="316"/>
      <c r="F16" s="316"/>
      <c r="H16" s="268" t="s">
        <v>208</v>
      </c>
      <c r="I16" s="314"/>
      <c r="J16" s="124"/>
      <c r="K16" s="143">
        <v>1556</v>
      </c>
      <c r="L16" s="126">
        <f t="shared" si="2"/>
        <v>0</v>
      </c>
      <c r="N16" s="172"/>
    </row>
    <row r="17" spans="2:12" ht="25" x14ac:dyDescent="0.3">
      <c r="B17" s="316"/>
      <c r="C17" s="316"/>
      <c r="D17" s="316"/>
      <c r="E17" s="316"/>
      <c r="F17" s="316"/>
      <c r="H17" s="257" t="s">
        <v>209</v>
      </c>
      <c r="I17" s="165" t="s">
        <v>117</v>
      </c>
      <c r="J17" s="269"/>
      <c r="K17" s="129" t="s">
        <v>119</v>
      </c>
      <c r="L17" s="126"/>
    </row>
    <row r="18" spans="2:12" ht="25" x14ac:dyDescent="0.3">
      <c r="B18" s="316"/>
      <c r="C18" s="316"/>
      <c r="D18" s="316"/>
      <c r="E18" s="316"/>
      <c r="F18" s="316"/>
      <c r="H18" s="257" t="s">
        <v>88</v>
      </c>
      <c r="I18" s="165" t="s">
        <v>13</v>
      </c>
      <c r="J18" s="269"/>
      <c r="K18" s="143">
        <v>31</v>
      </c>
      <c r="L18" s="126">
        <f>J18*K18</f>
        <v>0</v>
      </c>
    </row>
    <row r="19" spans="2:12" ht="25" x14ac:dyDescent="0.3">
      <c r="B19" s="316"/>
      <c r="C19" s="316"/>
      <c r="D19" s="316"/>
      <c r="E19" s="316"/>
      <c r="F19" s="316"/>
      <c r="H19" s="257" t="s">
        <v>118</v>
      </c>
      <c r="I19" s="165" t="s">
        <v>13</v>
      </c>
      <c r="J19" s="269"/>
      <c r="K19" s="143">
        <v>32</v>
      </c>
      <c r="L19" s="126">
        <f>J19*K19</f>
        <v>0</v>
      </c>
    </row>
    <row r="20" spans="2:12" ht="34" customHeight="1" x14ac:dyDescent="0.3">
      <c r="B20" s="316"/>
      <c r="C20" s="316"/>
      <c r="D20" s="316"/>
      <c r="E20" s="316"/>
      <c r="F20" s="316"/>
      <c r="H20" s="296"/>
      <c r="I20" s="297"/>
      <c r="J20" s="297"/>
      <c r="K20" s="297"/>
      <c r="L20" s="297"/>
    </row>
    <row r="21" spans="2:12" x14ac:dyDescent="0.3">
      <c r="B21" s="316"/>
      <c r="C21" s="316"/>
      <c r="D21" s="316"/>
      <c r="E21" s="316"/>
      <c r="F21" s="316"/>
    </row>
    <row r="22" spans="2:12" x14ac:dyDescent="0.3">
      <c r="B22" s="317"/>
      <c r="C22" s="317"/>
      <c r="D22" s="317"/>
      <c r="E22" s="317"/>
      <c r="F22" s="317"/>
    </row>
    <row r="23" spans="2:12" x14ac:dyDescent="0.3">
      <c r="B23" s="317"/>
      <c r="C23" s="317"/>
      <c r="D23" s="317"/>
      <c r="E23" s="317"/>
      <c r="F23" s="317"/>
    </row>
    <row r="24" spans="2:12" x14ac:dyDescent="0.3">
      <c r="B24" s="317"/>
      <c r="C24" s="317"/>
      <c r="D24" s="317"/>
      <c r="E24" s="317"/>
      <c r="F24" s="317"/>
    </row>
    <row r="25" spans="2:12" x14ac:dyDescent="0.3">
      <c r="B25" s="317"/>
      <c r="C25" s="317"/>
      <c r="D25" s="317"/>
      <c r="E25" s="317"/>
      <c r="F25" s="317"/>
    </row>
    <row r="26" spans="2:12" x14ac:dyDescent="0.3">
      <c r="B26" s="317"/>
      <c r="C26" s="317"/>
      <c r="D26" s="317"/>
      <c r="E26" s="317"/>
      <c r="F26" s="317"/>
    </row>
    <row r="27" spans="2:12" x14ac:dyDescent="0.3">
      <c r="B27" s="317"/>
      <c r="C27" s="317"/>
      <c r="D27" s="317"/>
      <c r="E27" s="317"/>
      <c r="F27" s="317"/>
    </row>
    <row r="28" spans="2:12" x14ac:dyDescent="0.3">
      <c r="B28" s="317"/>
      <c r="C28" s="317"/>
      <c r="D28" s="317"/>
      <c r="E28" s="317"/>
      <c r="F28" s="317"/>
    </row>
    <row r="29" spans="2:12" x14ac:dyDescent="0.3">
      <c r="B29" s="317"/>
      <c r="C29" s="317"/>
      <c r="D29" s="317"/>
      <c r="E29" s="317"/>
      <c r="F29" s="317"/>
    </row>
    <row r="30" spans="2:12" x14ac:dyDescent="0.3">
      <c r="B30" s="317"/>
      <c r="C30" s="317"/>
      <c r="D30" s="317"/>
      <c r="E30" s="317"/>
      <c r="F30" s="317"/>
    </row>
    <row r="31" spans="2:12" x14ac:dyDescent="0.3">
      <c r="B31" s="317"/>
      <c r="C31" s="317"/>
      <c r="D31" s="317"/>
      <c r="E31" s="317"/>
      <c r="F31" s="317"/>
    </row>
    <row r="32" spans="2:12" x14ac:dyDescent="0.3">
      <c r="B32" s="317"/>
      <c r="C32" s="317"/>
      <c r="D32" s="317"/>
      <c r="E32" s="317"/>
      <c r="F32" s="317"/>
    </row>
    <row r="33" spans="2:6" x14ac:dyDescent="0.3">
      <c r="B33" s="317"/>
      <c r="C33" s="317"/>
      <c r="D33" s="317"/>
      <c r="E33" s="317"/>
      <c r="F33" s="317"/>
    </row>
    <row r="34" spans="2:6" x14ac:dyDescent="0.3">
      <c r="B34" s="317"/>
      <c r="C34" s="317"/>
      <c r="D34" s="317"/>
      <c r="E34" s="317"/>
      <c r="F34" s="317"/>
    </row>
    <row r="35" spans="2:6" x14ac:dyDescent="0.3">
      <c r="B35" s="317"/>
      <c r="C35" s="317"/>
      <c r="D35" s="317"/>
      <c r="E35" s="317"/>
      <c r="F35" s="317"/>
    </row>
    <row r="36" spans="2:6" x14ac:dyDescent="0.3">
      <c r="B36" s="317"/>
      <c r="C36" s="317"/>
      <c r="D36" s="317"/>
      <c r="E36" s="317"/>
      <c r="F36" s="317"/>
    </row>
    <row r="37" spans="2:6" x14ac:dyDescent="0.3">
      <c r="B37" s="317"/>
      <c r="C37" s="317"/>
      <c r="D37" s="317"/>
      <c r="E37" s="317"/>
      <c r="F37" s="317"/>
    </row>
    <row r="38" spans="2:6" x14ac:dyDescent="0.3">
      <c r="B38" s="317"/>
      <c r="C38" s="317"/>
      <c r="D38" s="317"/>
      <c r="E38" s="317"/>
      <c r="F38" s="317"/>
    </row>
    <row r="39" spans="2:6" x14ac:dyDescent="0.3">
      <c r="B39" s="317"/>
      <c r="C39" s="317"/>
      <c r="D39" s="317"/>
      <c r="E39" s="317"/>
      <c r="F39" s="317"/>
    </row>
    <row r="40" spans="2:6" ht="26" customHeight="1" x14ac:dyDescent="0.3">
      <c r="B40" s="317"/>
      <c r="C40" s="317"/>
      <c r="D40" s="317"/>
      <c r="E40" s="317"/>
      <c r="F40" s="317"/>
    </row>
  </sheetData>
  <sheetProtection algorithmName="SHA-512" hashValue="5SdMSaFqefNuH9uKXRY2dKW5lsCJd1ajQhu7pl3o9kX0F5wpCQ8CGBAR555PNhQqGNHpHKDVIzRSFtfxE1uwUA==" saltValue="5BAc4KeetOMxQzMERA/lkg==" spinCount="100000" sheet="1" formatColumns="0" formatRows="0"/>
  <mergeCells count="13">
    <mergeCell ref="E1:F1"/>
    <mergeCell ref="K1:L1"/>
    <mergeCell ref="H5:L5"/>
    <mergeCell ref="H9:L9"/>
    <mergeCell ref="I6:I8"/>
    <mergeCell ref="B8:F40"/>
    <mergeCell ref="I10:I12"/>
    <mergeCell ref="I14:I16"/>
    <mergeCell ref="H2:J2"/>
    <mergeCell ref="E2:F2"/>
    <mergeCell ref="H13:L13"/>
    <mergeCell ref="K2:L2"/>
    <mergeCell ref="H20:L20"/>
  </mergeCells>
  <dataValidations count="1">
    <dataValidation type="whole" operator="greaterThanOrEqual" allowBlank="1" showInputMessage="1" showErrorMessage="1" sqref="D5:D6 J6:J8 J10:J12 J14:J16" xr:uid="{B93A118D-361F-41E9-8519-9D5BCD092BA8}">
      <formula1>-1000000</formula1>
    </dataValidation>
  </dataValidations>
  <hyperlinks>
    <hyperlink ref="K2" location="Calculator!A1" display="Back to calculator" xr:uid="{4AC67AAF-5BE1-4719-8B07-D1B67268D32B}"/>
    <hyperlink ref="E2" location="Calculator!A1" display="Back to calculator" xr:uid="{5319043E-9842-4DA7-A39E-59B5B6B52D0C}"/>
  </hyperlinks>
  <pageMargins left="0.7" right="0.7" top="0.75" bottom="0.75" header="0.3" footer="0.3"/>
  <pageSetup paperSize="9" scale="4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2D3F4-62E0-44F1-9E71-11EC9698AAAD}">
  <sheetPr codeName="Sheet8">
    <tabColor theme="5" tint="0.79998168889431442"/>
    <pageSetUpPr fitToPage="1"/>
  </sheetPr>
  <dimension ref="B1:F13"/>
  <sheetViews>
    <sheetView zoomScaleNormal="100" workbookViewId="0"/>
  </sheetViews>
  <sheetFormatPr defaultColWidth="8.6640625" defaultRowHeight="14" x14ac:dyDescent="0.3"/>
  <cols>
    <col min="1" max="1" width="2.4140625" style="3" customWidth="1"/>
    <col min="2" max="2" width="77.58203125" style="3" customWidth="1"/>
    <col min="3" max="3" width="12.1640625" style="3" customWidth="1"/>
    <col min="4" max="4" width="10.4140625" style="121" customWidth="1"/>
    <col min="5" max="5" width="10.4140625" style="3" customWidth="1"/>
    <col min="6" max="6" width="10.4140625" style="128" customWidth="1"/>
    <col min="7" max="16384" width="8.6640625" style="3"/>
  </cols>
  <sheetData>
    <row r="1" spans="2:6" ht="23" x14ac:dyDescent="0.5">
      <c r="B1" s="112" t="s">
        <v>75</v>
      </c>
      <c r="C1" s="113"/>
      <c r="D1" s="113"/>
      <c r="E1" s="298">
        <f>SUM(F:F)</f>
        <v>0</v>
      </c>
      <c r="F1" s="298"/>
    </row>
    <row r="2" spans="2:6" x14ac:dyDescent="0.3">
      <c r="D2" s="114"/>
      <c r="E2" s="299" t="s">
        <v>76</v>
      </c>
      <c r="F2" s="299"/>
    </row>
    <row r="3" spans="2:6" x14ac:dyDescent="0.3">
      <c r="B3" s="127" t="s">
        <v>120</v>
      </c>
      <c r="C3" s="116"/>
      <c r="D3" s="117"/>
      <c r="E3" s="117"/>
      <c r="F3" s="118"/>
    </row>
    <row r="4" spans="2:6" s="121" customFormat="1" x14ac:dyDescent="0.3">
      <c r="B4" s="119" t="s">
        <v>1</v>
      </c>
      <c r="C4" s="119" t="s">
        <v>2</v>
      </c>
      <c r="D4" s="119" t="s">
        <v>19</v>
      </c>
      <c r="E4" s="119" t="s">
        <v>3</v>
      </c>
      <c r="F4" s="120" t="s">
        <v>20</v>
      </c>
    </row>
    <row r="5" spans="2:6" x14ac:dyDescent="0.3">
      <c r="B5" s="169" t="s">
        <v>273</v>
      </c>
      <c r="C5" s="169" t="s">
        <v>12</v>
      </c>
      <c r="D5" s="124"/>
      <c r="E5" s="143">
        <v>115</v>
      </c>
      <c r="F5" s="126">
        <f t="shared" ref="F5:F10" si="0">D5*E5</f>
        <v>0</v>
      </c>
    </row>
    <row r="6" spans="2:6" x14ac:dyDescent="0.3">
      <c r="B6" s="259" t="s">
        <v>121</v>
      </c>
      <c r="C6" s="169" t="s">
        <v>12</v>
      </c>
      <c r="D6" s="124"/>
      <c r="E6" s="143">
        <v>506</v>
      </c>
      <c r="F6" s="126">
        <f t="shared" si="0"/>
        <v>0</v>
      </c>
    </row>
    <row r="7" spans="2:6" x14ac:dyDescent="0.3">
      <c r="B7" s="169" t="s">
        <v>122</v>
      </c>
      <c r="C7" s="169" t="s">
        <v>12</v>
      </c>
      <c r="D7" s="124"/>
      <c r="E7" s="143">
        <v>488</v>
      </c>
      <c r="F7" s="126">
        <f t="shared" si="0"/>
        <v>0</v>
      </c>
    </row>
    <row r="8" spans="2:6" ht="25" x14ac:dyDescent="0.3">
      <c r="B8" s="257" t="s">
        <v>210</v>
      </c>
      <c r="C8" s="169" t="s">
        <v>289</v>
      </c>
      <c r="D8" s="124"/>
      <c r="E8" s="143">
        <v>1427</v>
      </c>
      <c r="F8" s="126">
        <f>D8*E8</f>
        <v>0</v>
      </c>
    </row>
    <row r="9" spans="2:6" x14ac:dyDescent="0.3">
      <c r="B9" s="257" t="s">
        <v>127</v>
      </c>
      <c r="C9" s="169" t="s">
        <v>126</v>
      </c>
      <c r="D9" s="124"/>
      <c r="E9" s="143">
        <v>1166</v>
      </c>
      <c r="F9" s="126">
        <f t="shared" si="0"/>
        <v>0</v>
      </c>
    </row>
    <row r="10" spans="2:6" ht="29.5" customHeight="1" x14ac:dyDescent="0.3">
      <c r="B10" s="257" t="s">
        <v>211</v>
      </c>
      <c r="C10" s="169" t="s">
        <v>123</v>
      </c>
      <c r="D10" s="124"/>
      <c r="E10" s="143">
        <v>2928</v>
      </c>
      <c r="F10" s="126">
        <f t="shared" si="0"/>
        <v>0</v>
      </c>
    </row>
    <row r="11" spans="2:6" ht="33" customHeight="1" x14ac:dyDescent="0.3">
      <c r="B11" s="257" t="s">
        <v>212</v>
      </c>
      <c r="C11" s="169" t="s">
        <v>123</v>
      </c>
      <c r="D11" s="124"/>
      <c r="E11" s="129" t="s">
        <v>119</v>
      </c>
      <c r="F11" s="126"/>
    </row>
    <row r="13" spans="2:6" x14ac:dyDescent="0.3">
      <c r="D13" s="3"/>
      <c r="F13" s="3"/>
    </row>
  </sheetData>
  <sheetProtection algorithmName="SHA-512" hashValue="miT5+Sif5M5jucyn2S4cQM74fJRZsNueHtC1ib5JouP1uYs9uM3C9CGvpYeSlzpj9GrbClCuXNp3bO9/ZMCVMw==" saltValue="Ml82bSVWXxLTfV9W3sliHQ==" spinCount="100000" sheet="1" formatColumns="0" formatRows="0"/>
  <mergeCells count="2">
    <mergeCell ref="E2:F2"/>
    <mergeCell ref="E1:F1"/>
  </mergeCells>
  <dataValidations count="1">
    <dataValidation type="whole" operator="greaterThanOrEqual" allowBlank="1" showInputMessage="1" showErrorMessage="1" sqref="D5:D11" xr:uid="{126903E0-DB32-465C-81EB-B9E45D60A614}">
      <formula1>-1000000</formula1>
    </dataValidation>
  </dataValidations>
  <hyperlinks>
    <hyperlink ref="E2" location="Calculator!A1" display="Back to calculator" xr:uid="{A5EEBD88-C436-45B4-B428-60EAD56AE49F}"/>
  </hyperlinks>
  <pageMargins left="0.7" right="0.7" top="0.75" bottom="0.75" header="0.3" footer="0.3"/>
  <pageSetup paperSize="9" scale="97"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j4edf6b4f3f544e384b64d978a1f67b2 xmlns="138e79af-97e9-467e-b691-fc96845a5065">
      <Terms xmlns="http://schemas.microsoft.com/office/infopath/2007/PartnerControls">
        <TermInfo xmlns="http://schemas.microsoft.com/office/infopath/2007/PartnerControls">
          <TermName xmlns="http://schemas.microsoft.com/office/infopath/2007/PartnerControls">Economic Regulation</TermName>
          <TermId xmlns="http://schemas.microsoft.com/office/infopath/2007/PartnerControls">9d1f07e6-d38a-4e6b-aa9c-a7e746eb7d52</TermId>
        </TermInfo>
      </Terms>
    </j4edf6b4f3f544e384b64d978a1f67b2>
    <k94c296b492b44bc889d28a500be294d xmlns="138e79af-97e9-467e-b691-fc96845a5065">
      <Terms xmlns="http://schemas.microsoft.com/office/infopath/2007/PartnerControls">
        <TermInfo xmlns="http://schemas.microsoft.com/office/infopath/2007/PartnerControls">
          <TermName xmlns="http://schemas.microsoft.com/office/infopath/2007/PartnerControls">2024-25</TermName>
          <TermId xmlns="http://schemas.microsoft.com/office/infopath/2007/PartnerControls">5677b468-6478-4bb2-b8c9-a39e5cc17a4c</TermId>
        </TermInfo>
      </Terms>
    </k94c296b492b44bc889d28a500be294d>
    <Document_x0020_Date xmlns="138e79af-97e9-467e-b691-fc96845a5065" xsi:nil="true"/>
    <ArchiveDate xmlns="138e79af-97e9-467e-b691-fc96845a5065" xsi:nil="true"/>
    <e3bbe34e58ad4508899d7e8e5a3222d7 xmlns="138e79af-97e9-467e-b691-fc96845a5065">
      <Terms xmlns="http://schemas.microsoft.com/office/infopath/2007/PartnerControls"/>
    </e3bbe34e58ad4508899d7e8e5a3222d7>
    <h6fd30890b6d4f3982eb23db950b758d xmlns="138e79af-97e9-467e-b691-fc96845a5065">
      <Terms xmlns="http://schemas.microsoft.com/office/infopath/2007/PartnerControls"/>
    </h6fd30890b6d4f3982eb23db950b758d>
    <KpiDescription xmlns="http://schemas.microsoft.com/sharepoint/v3" xsi:nil="true"/>
    <od2f647b84b1401a9186c324d297acef xmlns="138e79af-97e9-467e-b691-fc96845a5065">
      <Terms xmlns="http://schemas.microsoft.com/office/infopath/2007/PartnerControls"/>
    </od2f647b84b1401a9186c324d297acef>
    <a3636f413ca84f4aa007a658eddb4a33 xmlns="138e79af-97e9-467e-b691-fc96845a5065">
      <Terms xmlns="http://schemas.microsoft.com/office/infopath/2007/PartnerControls"/>
    </a3636f413ca84f4aa007a658eddb4a33>
    <Reference xmlns="138e79af-97e9-467e-b691-fc96845a5065">Connection charges</Reference>
    <TaxCatchAll xmlns="138e79af-97e9-467e-b691-fc96845a5065">
      <Value>122</Value>
      <Value>2360</Value>
    </TaxCatchAll>
    <IsSecure xmlns="138e79af-97e9-467e-b691-fc96845a5065">No</IsSecure>
    <_dlc_DocId xmlns="9390b88a-687a-4926-b94c-e3ac1c4de516">CORPGOV-694211001-205</_dlc_DocId>
    <_dlc_DocIdUrl xmlns="9390b88a-687a-4926-b94c-e3ac1c4de516">
      <Url>https://wessexwater.sharepoint.com/sites/SC0003/F013/_layouts/15/DocIdRedir.aspx?ID=CORPGOV-694211001-205</Url>
      <Description>CORPGOV-694211001-205</Description>
    </_dlc_DocIdUrl>
    <SharedWithUsers xmlns="db5a98da-cae3-496a-ade7-6a2c7b00b148">
      <UserInfo>
        <DisplayName>Rachel Stevens</DisplayName>
        <AccountId>923</AccountId>
        <AccountType/>
      </UserInfo>
      <UserInfo>
        <DisplayName>David Peacock</DisplayName>
        <AccountId>833</AccountId>
        <AccountType/>
      </UserInfo>
      <UserInfo>
        <DisplayName>Everyone except external users</DisplayName>
        <AccountId>9</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Standard Document" ma:contentTypeID="0x010100DEF460391E80A2479A3051B62F5365DD0009C32033C1020F4EAFDCD684E387705D" ma:contentTypeVersion="164" ma:contentTypeDescription="" ma:contentTypeScope="" ma:versionID="68dcf7fb99a7e43aedce27fd88cf0050">
  <xsd:schema xmlns:xsd="http://www.w3.org/2001/XMLSchema" xmlns:xs="http://www.w3.org/2001/XMLSchema" xmlns:p="http://schemas.microsoft.com/office/2006/metadata/properties" xmlns:ns1="http://schemas.microsoft.com/sharepoint/v3" xmlns:ns2="138e79af-97e9-467e-b691-fc96845a5065" xmlns:ns3="9390b88a-687a-4926-b94c-e3ac1c4de516" xmlns:ns4="d904aef1-6e8f-4269-837b-b3160206d03c" xmlns:ns5="db5a98da-cae3-496a-ade7-6a2c7b00b148" targetNamespace="http://schemas.microsoft.com/office/2006/metadata/properties" ma:root="true" ma:fieldsID="1d42b1daeb2513f242e99e834f183c40" ns1:_="" ns2:_="" ns3:_="" ns4:_="" ns5:_="">
    <xsd:import namespace="http://schemas.microsoft.com/sharepoint/v3"/>
    <xsd:import namespace="138e79af-97e9-467e-b691-fc96845a5065"/>
    <xsd:import namespace="9390b88a-687a-4926-b94c-e3ac1c4de516"/>
    <xsd:import namespace="d904aef1-6e8f-4269-837b-b3160206d03c"/>
    <xsd:import namespace="db5a98da-cae3-496a-ade7-6a2c7b00b148"/>
    <xsd:element name="properties">
      <xsd:complexType>
        <xsd:sequence>
          <xsd:element name="documentManagement">
            <xsd:complexType>
              <xsd:all>
                <xsd:element ref="ns2:Document_x0020_Date" minOccurs="0"/>
                <xsd:element ref="ns2:Reference"/>
                <xsd:element ref="ns2:j4edf6b4f3f544e384b64d978a1f67b2" minOccurs="0"/>
                <xsd:element ref="ns2:e3bbe34e58ad4508899d7e8e5a3222d7" minOccurs="0"/>
                <xsd:element ref="ns2:a3636f413ca84f4aa007a658eddb4a33" minOccurs="0"/>
                <xsd:element ref="ns2:TaxCatchAll" minOccurs="0"/>
                <xsd:element ref="ns2:od2f647b84b1401a9186c324d297acef" minOccurs="0"/>
                <xsd:element ref="ns2:TaxCatchAllLabel" minOccurs="0"/>
                <xsd:element ref="ns2:ArchiveDate" minOccurs="0"/>
                <xsd:element ref="ns2:IsSecure" minOccurs="0"/>
                <xsd:element ref="ns3:_dlc_DocId" minOccurs="0"/>
                <xsd:element ref="ns3:_dlc_DocIdUrl" minOccurs="0"/>
                <xsd:element ref="ns3:_dlc_DocIdPersistId" minOccurs="0"/>
                <xsd:element ref="ns2:k94c296b492b44bc889d28a500be294d" minOccurs="0"/>
                <xsd:element ref="ns4:MediaServiceMetadata" minOccurs="0"/>
                <xsd:element ref="ns4:MediaServiceFastMetadata" minOccurs="0"/>
                <xsd:element ref="ns1:KpiDescription" minOccurs="0"/>
                <xsd:element ref="ns2:h6fd30890b6d4f3982eb23db950b758d" minOccurs="0"/>
                <xsd:element ref="ns5:SharedWithUsers" minOccurs="0"/>
                <xsd:element ref="ns5:SharedWithDetails" minOccurs="0"/>
                <xsd:element ref="ns4:MediaServiceAutoKeyPoints" minOccurs="0"/>
                <xsd:element ref="ns4:MediaServiceKeyPoint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KpiDescription" ma:index="30" nillable="true" ma:displayName="Description" ma:description="The description provides information about the purpose of the goal." ma:internalName="KpiDescription">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38e79af-97e9-467e-b691-fc96845a5065" elementFormDefault="qualified">
    <xsd:import namespace="http://schemas.microsoft.com/office/2006/documentManagement/types"/>
    <xsd:import namespace="http://schemas.microsoft.com/office/infopath/2007/PartnerControls"/>
    <xsd:element name="Document_x0020_Date" ma:index="6" nillable="true" ma:displayName="Document Date" ma:format="DateOnly" ma:hidden="true" ma:internalName="Document_x0020_Date" ma:readOnly="false">
      <xsd:simpleType>
        <xsd:restriction base="dms:DateTime"/>
      </xsd:simpleType>
    </xsd:element>
    <xsd:element name="Reference" ma:index="7" ma:displayName="Sub-Heading" ma:format="Dropdown" ma:internalName="Reference">
      <xsd:simpleType>
        <xsd:restriction base="dms:Choice">
          <xsd:enumeration value="Assurance"/>
          <xsd:enumeration value="Charges schemes"/>
          <xsd:enumeration value="Connection charges"/>
          <xsd:enumeration value="Infrastructure charges"/>
          <xsd:enumeration value="Ofwat documents"/>
          <xsd:enumeration value="Publication - consultations"/>
          <xsd:enumeration value="Publication - January"/>
          <xsd:enumeration value="Requisition charges"/>
          <xsd:enumeration value="Strategy"/>
          <xsd:enumeration value="Forecasting"/>
          <xsd:enumeration value="Proformas"/>
          <xsd:enumeration value="Materials &amp; Labour"/>
          <xsd:enumeration value="Working files"/>
        </xsd:restriction>
      </xsd:simpleType>
    </xsd:element>
    <xsd:element name="j4edf6b4f3f544e384b64d978a1f67b2" ma:index="8" ma:taxonomy="true" ma:internalName="j4edf6b4f3f544e384b64d978a1f67b2" ma:taxonomyFieldName="Function" ma:displayName="Function" ma:readOnly="false" ma:default="122;#Economic Regulation|9d1f07e6-d38a-4e6b-aa9c-a7e746eb7d52" ma:fieldId="{34edf6b4-f3f5-44e3-84b6-4d978a1f67b2}" ma:sspId="5893317c-9bf8-4bcb-b153-30688475ad4b" ma:termSetId="c39e38bd-6647-4c32-a909-e6ecd4d8b919" ma:anchorId="00000000-0000-0000-0000-000000000000" ma:open="false" ma:isKeyword="false">
      <xsd:complexType>
        <xsd:sequence>
          <xsd:element ref="pc:Terms" minOccurs="0" maxOccurs="1"/>
        </xsd:sequence>
      </xsd:complexType>
    </xsd:element>
    <xsd:element name="e3bbe34e58ad4508899d7e8e5a3222d7" ma:index="11" nillable="true" ma:taxonomy="true" ma:internalName="e3bbe34e58ad4508899d7e8e5a3222d7" ma:taxonomyFieldName="Site_x0020_Id" ma:displayName="Site ID" ma:readOnly="false" ma:default="" ma:fieldId="{e3bbe34e-58ad-4508-899d-7e8e5a3222d7}" ma:taxonomyMulti="true" ma:sspId="5893317c-9bf8-4bcb-b153-30688475ad4b" ma:termSetId="5ab2ef19-8632-4b0d-9624-53eb1399cbe1" ma:anchorId="00000000-0000-0000-0000-000000000000" ma:open="false" ma:isKeyword="false">
      <xsd:complexType>
        <xsd:sequence>
          <xsd:element ref="pc:Terms" minOccurs="0" maxOccurs="1"/>
        </xsd:sequence>
      </xsd:complexType>
    </xsd:element>
    <xsd:element name="a3636f413ca84f4aa007a658eddb4a33" ma:index="15" nillable="true" ma:taxonomy="true" ma:internalName="a3636f413ca84f4aa007a658eddb4a33" ma:taxonomyFieldName="Document_x0020_Type" ma:displayName="Document Type" ma:readOnly="false" ma:default="" ma:fieldId="{a3636f41-3ca8-4f4a-a007-a658eddb4a33}" ma:sspId="5893317c-9bf8-4bcb-b153-30688475ad4b" ma:termSetId="631b5733-5b06-4855-b308-fb3edae270d5" ma:anchorId="00000000-0000-0000-0000-000000000000" ma:open="false" ma:isKeyword="false">
      <xsd:complexType>
        <xsd:sequence>
          <xsd:element ref="pc:Terms" minOccurs="0" maxOccurs="1"/>
        </xsd:sequence>
      </xsd:complexType>
    </xsd:element>
    <xsd:element name="TaxCatchAll" ma:index="16" nillable="true" ma:displayName="Taxonomy Catch All Column" ma:description="" ma:hidden="true" ma:list="{ab0309ff-54e4-4510-b21a-3153f497a541}" ma:internalName="TaxCatchAll" ma:showField="CatchAllData"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od2f647b84b1401a9186c324d297acef" ma:index="18" nillable="true" ma:taxonomy="true" ma:internalName="od2f647b84b1401a9186c324d297acef" ma:taxonomyFieldName="LoB" ma:displayName="Line of Business" ma:readOnly="false" ma:default="" ma:fieldId="{8d2f647b-84b1-401a-9186-c324d297acef}" ma:sspId="5893317c-9bf8-4bcb-b153-30688475ad4b" ma:termSetId="79dca51d-bc7d-4cf2-a948-8ea74c5b365c" ma:anchorId="00000000-0000-0000-0000-000000000000" ma:open="false" ma:isKeyword="false">
      <xsd:complexType>
        <xsd:sequence>
          <xsd:element ref="pc:Terms" minOccurs="0" maxOccurs="1"/>
        </xsd:sequence>
      </xsd:complexType>
    </xsd:element>
    <xsd:element name="TaxCatchAllLabel" ma:index="19" nillable="true" ma:displayName="Taxonomy Catch All Column1" ma:description="" ma:hidden="true" ma:list="{ab0309ff-54e4-4510-b21a-3153f497a541}" ma:internalName="TaxCatchAllLabel" ma:readOnly="true" ma:showField="CatchAllDataLabel"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ArchiveDate" ma:index="20" nillable="true" ma:displayName="Archive Date" ma:format="DateOnly" ma:hidden="true" ma:internalName="ArchiveDate" ma:readOnly="false">
      <xsd:simpleType>
        <xsd:restriction base="dms:DateTime"/>
      </xsd:simpleType>
    </xsd:element>
    <xsd:element name="IsSecure" ma:index="22" nillable="true" ma:displayName="IsSecure" ma:default="No" ma:format="Dropdown" ma:hidden="true" ma:internalName="IsSecure" ma:readOnly="false">
      <xsd:simpleType>
        <xsd:restriction base="dms:Choice">
          <xsd:enumeration value="No"/>
          <xsd:enumeration value="Yes"/>
        </xsd:restriction>
      </xsd:simpleType>
    </xsd:element>
    <xsd:element name="k94c296b492b44bc889d28a500be294d" ma:index="27" ma:taxonomy="true" ma:internalName="k94c296b492b44bc889d28a500be294d" ma:taxonomyFieldName="Financial_x0020_Year" ma:displayName="Financial Year" ma:readOnly="false" ma:default="" ma:fieldId="{494c296b-492b-44bc-889d-28a500be294d}" ma:sspId="5893317c-9bf8-4bcb-b153-30688475ad4b" ma:termSetId="07cda45b-da65-466b-a628-ab4ad4e2748d" ma:anchorId="00000000-0000-0000-0000-000000000000" ma:open="false" ma:isKeyword="false">
      <xsd:complexType>
        <xsd:sequence>
          <xsd:element ref="pc:Terms" minOccurs="0" maxOccurs="1"/>
        </xsd:sequence>
      </xsd:complexType>
    </xsd:element>
    <xsd:element name="h6fd30890b6d4f3982eb23db950b758d" ma:index="31" nillable="true" ma:taxonomy="true" ma:internalName="h6fd30890b6d4f3982eb23db950b758d" ma:taxonomyFieldName="Project" ma:displayName="Project" ma:default="" ma:fieldId="{16fd3089-0b6d-4f39-82eb-23db950b758d}" ma:sspId="5893317c-9bf8-4bcb-b153-30688475ad4b" ma:termSetId="d12af513-19c6-44db-9300-070ceb89391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390b88a-687a-4926-b94c-e3ac1c4de516" elementFormDefault="qualified">
    <xsd:import namespace="http://schemas.microsoft.com/office/2006/documentManagement/types"/>
    <xsd:import namespace="http://schemas.microsoft.com/office/infopath/2007/PartnerControls"/>
    <xsd:element name="_dlc_DocId" ma:index="23" nillable="true" ma:displayName="Document ID Value" ma:description="The value of the document ID assigned to this item." ma:indexed="true" ma:internalName="_dlc_DocId" ma:readOnly="true">
      <xsd:simpleType>
        <xsd:restriction base="dms:Text"/>
      </xsd:simpleType>
    </xsd:element>
    <xsd:element name="_dlc_DocIdUrl" ma:index="2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5"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d904aef1-6e8f-4269-837b-b3160206d03c"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element name="MediaServiceObjectDetectorVersions" ma:index="37" nillable="true" ma:displayName="MediaServiceObjectDetectorVersions" ma:hidden="true" ma:indexed="true" ma:internalName="MediaServiceObjectDetectorVersions" ma:readOnly="true">
      <xsd:simpleType>
        <xsd:restriction base="dms:Text"/>
      </xsd:simpleType>
    </xsd:element>
    <xsd:element name="MediaServiceSearchProperties" ma:index="3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b5a98da-cae3-496a-ade7-6a2c7b00b148" elementFormDefault="qualified">
    <xsd:import namespace="http://schemas.microsoft.com/office/2006/documentManagement/types"/>
    <xsd:import namespace="http://schemas.microsoft.com/office/infopath/2007/PartnerControls"/>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mso-contentType ?>
<SharedContentType xmlns="Microsoft.SharePoint.Taxonomy.ContentTypeSync" SourceId="5893317c-9bf8-4bcb-b153-30688475ad4b" ContentTypeId="0x010100DEF460391E80A2479A3051B62F5365DD" PreviousValue="false"/>
</file>

<file path=customXml/itemProps1.xml><?xml version="1.0" encoding="utf-8"?>
<ds:datastoreItem xmlns:ds="http://schemas.openxmlformats.org/officeDocument/2006/customXml" ds:itemID="{556BBD48-4B7A-4EA7-992C-E29E2F70E9FD}">
  <ds:schemaRefs>
    <ds:schemaRef ds:uri="http://schemas.microsoft.com/sharepoint/v3/contenttype/forms"/>
  </ds:schemaRefs>
</ds:datastoreItem>
</file>

<file path=customXml/itemProps2.xml><?xml version="1.0" encoding="utf-8"?>
<ds:datastoreItem xmlns:ds="http://schemas.openxmlformats.org/officeDocument/2006/customXml" ds:itemID="{880AC15B-B7C2-4272-A261-1278B6EDF4C4}">
  <ds:schemaRefs>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390b88a-687a-4926-b94c-e3ac1c4de516"/>
    <ds:schemaRef ds:uri="http://purl.org/dc/elements/1.1/"/>
    <ds:schemaRef ds:uri="http://schemas.microsoft.com/office/2006/metadata/properties"/>
    <ds:schemaRef ds:uri="db5a98da-cae3-496a-ade7-6a2c7b00b148"/>
    <ds:schemaRef ds:uri="d904aef1-6e8f-4269-837b-b3160206d03c"/>
    <ds:schemaRef ds:uri="138e79af-97e9-467e-b691-fc96845a5065"/>
    <ds:schemaRef ds:uri="http://www.w3.org/XML/1998/namespace"/>
    <ds:schemaRef ds:uri="http://purl.org/dc/dcmitype/"/>
  </ds:schemaRefs>
</ds:datastoreItem>
</file>

<file path=customXml/itemProps3.xml><?xml version="1.0" encoding="utf-8"?>
<ds:datastoreItem xmlns:ds="http://schemas.openxmlformats.org/officeDocument/2006/customXml" ds:itemID="{4D9C0672-11AB-4290-BA65-26FF7B2C2D69}"/>
</file>

<file path=customXml/itemProps4.xml><?xml version="1.0" encoding="utf-8"?>
<ds:datastoreItem xmlns:ds="http://schemas.openxmlformats.org/officeDocument/2006/customXml" ds:itemID="{F07069D3-BDA3-4CF1-9F6F-FFD09A610702}">
  <ds:schemaRefs>
    <ds:schemaRef ds:uri="http://schemas.microsoft.com/sharepoint/events"/>
  </ds:schemaRefs>
</ds:datastoreItem>
</file>

<file path=customXml/itemProps5.xml><?xml version="1.0" encoding="utf-8"?>
<ds:datastoreItem xmlns:ds="http://schemas.openxmlformats.org/officeDocument/2006/customXml" ds:itemID="{F3127CC8-6025-409D-98E6-AF35FC422F2E}">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vt:i4>
      </vt:variant>
    </vt:vector>
  </HeadingPairs>
  <TitlesOfParts>
    <vt:vector size="18" baseType="lpstr">
      <vt:lpstr>Scenario</vt:lpstr>
      <vt:lpstr>Calculator</vt:lpstr>
      <vt:lpstr>s45</vt:lpstr>
      <vt:lpstr>s41</vt:lpstr>
      <vt:lpstr>s51</vt:lpstr>
      <vt:lpstr>s185</vt:lpstr>
      <vt:lpstr>s106|7</vt:lpstr>
      <vt:lpstr>s98</vt:lpstr>
      <vt:lpstr>s102</vt:lpstr>
      <vt:lpstr>s104</vt:lpstr>
      <vt:lpstr>s185 </vt:lpstr>
      <vt:lpstr>s146</vt:lpstr>
      <vt:lpstr>Other</vt:lpstr>
      <vt:lpstr>Permits &amp; TTRO workings</vt:lpstr>
      <vt:lpstr>Permits</vt:lpstr>
      <vt:lpstr>Dropdowns</vt:lpstr>
      <vt:lpstr>'s45'!_Hlk62571216</vt:lpstr>
      <vt:lpstr>'s45'!Print_Area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Sean Rich</dc:creator>
  <cp:lastModifiedBy>Elaine Poirot</cp:lastModifiedBy>
  <cp:lastPrinted>2020-01-21T11:22:57Z</cp:lastPrinted>
  <dcterms:created xsi:type="dcterms:W3CDTF">2019-02-22T08:32:21Z</dcterms:created>
  <dcterms:modified xsi:type="dcterms:W3CDTF">2024-01-19T17:10:39Z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0x010100DEF460391E80A2479A3051B62F5365DD0009C32033C1020F4EAFDCD684E387705D</vt:lpwstr>
  </property>
  <property fmtid="{D5CDD505-2E9C-101B-9397-08002B2CF9AE}" pid="3" name="AuthorIds_UIVersion_512">
    <vt:lpwstr>883</vt:lpwstr>
  </property>
  <property fmtid="{D5CDD505-2E9C-101B-9397-08002B2CF9AE}" pid="4" name="Function">
    <vt:lpwstr>122;#Economic Regulation|9d1f07e6-d38a-4e6b-aa9c-a7e746eb7d52</vt:lpwstr>
  </property>
  <property fmtid="{D5CDD505-2E9C-101B-9397-08002B2CF9AE}" pid="5" name="Financial Year">
    <vt:lpwstr>2360;#2024-25|5677b468-6478-4bb2-b8c9-a39e5cc17a4c</vt:lpwstr>
  </property>
  <property fmtid="{D5CDD505-2E9C-101B-9397-08002B2CF9AE}" pid="6" name="Site Id">
    <vt:lpwstr/>
  </property>
  <property fmtid="{D5CDD505-2E9C-101B-9397-08002B2CF9AE}" pid="7" name="LoB">
    <vt:lpwstr/>
  </property>
  <property fmtid="{D5CDD505-2E9C-101B-9397-08002B2CF9AE}" pid="8" name="Document Type">
    <vt:lpwstr/>
  </property>
  <property fmtid="{D5CDD505-2E9C-101B-9397-08002B2CF9AE}" pid="9" name="_dlc_DocIdItemGuid">
    <vt:lpwstr>29ff51ec-e281-4b3f-926d-0b8b732d9023</vt:lpwstr>
  </property>
  <property fmtid="{D5CDD505-2E9C-101B-9397-08002B2CF9AE}" pid="10" name="AuthorIds_UIVersion_2">
    <vt:lpwstr>883</vt:lpwstr>
  </property>
  <property fmtid="{D5CDD505-2E9C-101B-9397-08002B2CF9AE}" pid="11" name="AuthorIds_UIVersion_3">
    <vt:lpwstr>883</vt:lpwstr>
  </property>
  <property fmtid="{D5CDD505-2E9C-101B-9397-08002B2CF9AE}" pid="12" name="AuthorIds_UIVersion_4">
    <vt:lpwstr>883</vt:lpwstr>
  </property>
  <property fmtid="{D5CDD505-2E9C-101B-9397-08002B2CF9AE}" pid="13" name="AuthorIds_UIVersion_5">
    <vt:lpwstr>883</vt:lpwstr>
  </property>
  <property fmtid="{D5CDD505-2E9C-101B-9397-08002B2CF9AE}" pid="14" name="Project">
    <vt:lpwstr/>
  </property>
  <property fmtid="{D5CDD505-2E9C-101B-9397-08002B2CF9AE}" pid="15" name="AuthorIds_UIVersion_6">
    <vt:lpwstr>883</vt:lpwstr>
  </property>
  <property fmtid="{D5CDD505-2E9C-101B-9397-08002B2CF9AE}" pid="16" name="AuthorIds_UIVersion_7">
    <vt:lpwstr>883</vt:lpwstr>
  </property>
  <property fmtid="{D5CDD505-2E9C-101B-9397-08002B2CF9AE}" pid="17" name="AuthorIds_UIVersion_8">
    <vt:lpwstr>883</vt:lpwstr>
  </property>
  <property fmtid="{D5CDD505-2E9C-101B-9397-08002B2CF9AE}" pid="18" name="AuthorIds_UIVersion_10">
    <vt:lpwstr>883</vt:lpwstr>
  </property>
  <property fmtid="{D5CDD505-2E9C-101B-9397-08002B2CF9AE}" pid="19" name="AuthorIds_UIVersion_514">
    <vt:lpwstr>883</vt:lpwstr>
  </property>
  <property fmtid="{D5CDD505-2E9C-101B-9397-08002B2CF9AE}" pid="20" name="AuthorIds_UIVersion_515">
    <vt:lpwstr>883</vt:lpwstr>
  </property>
  <property fmtid="{D5CDD505-2E9C-101B-9397-08002B2CF9AE}" pid="21" name="AuthorIds_UIVersion_516">
    <vt:lpwstr>883</vt:lpwstr>
  </property>
  <property fmtid="{D5CDD505-2E9C-101B-9397-08002B2CF9AE}" pid="22" name="AuthorIds_UIVersion_517">
    <vt:lpwstr>883</vt:lpwstr>
  </property>
  <property fmtid="{D5CDD505-2E9C-101B-9397-08002B2CF9AE}" pid="23" name="AuthorIds_UIVersion_1">
    <vt:lpwstr>883</vt:lpwstr>
  </property>
</Properties>
</file>